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Bilgi Girişi1" sheetId="1" r:id="rId1"/>
    <sheet name="Borç Onayı" sheetId="2" state="hidden" r:id="rId2"/>
    <sheet name="GORLIS" sheetId="3" r:id="rId3"/>
    <sheet name="Bordro Çoklu" sheetId="4" r:id="rId4"/>
    <sheet name="Banka" sheetId="5" r:id="rId5"/>
    <sheet name="Kadro Yeri" sheetId="6" r:id="rId6"/>
    <sheet name="Kad Ünv ve Puan" sheetId="7" r:id="rId7"/>
    <sheet name="Sayfa1" sheetId="8" r:id="rId8"/>
    <sheet name="arka sayfa" sheetId="9" state="hidden" r:id="rId9"/>
  </sheets>
  <definedNames>
    <definedName name="_xlnm.Print_Area" localSheetId="8">'arka sayfa'!$A$1:$J$35</definedName>
    <definedName name="_xlnm.Print_Area" localSheetId="4">'Banka'!$C$2:$H$91</definedName>
    <definedName name="_xlnm.Print_Area" localSheetId="0">'Bilgi Girişi1'!$A$75:$R$102</definedName>
    <definedName name="_xlnm.Print_Area" localSheetId="1">'Borç Onayı'!$A$1:$F$66</definedName>
    <definedName name="_xlnm.Print_Area" localSheetId="3">'Bordro Çoklu'!$F$1:$Z$392</definedName>
  </definedNames>
  <calcPr fullCalcOnLoad="1"/>
</workbook>
</file>

<file path=xl/sharedStrings.xml><?xml version="1.0" encoding="utf-8"?>
<sst xmlns="http://schemas.openxmlformats.org/spreadsheetml/2006/main" count="648" uniqueCount="248">
  <si>
    <t>Borçlunun Adı Soyadı</t>
  </si>
  <si>
    <t>Sicil Nosu</t>
  </si>
  <si>
    <t>Unvanı</t>
  </si>
  <si>
    <t>AYLIK UNSURLARI</t>
  </si>
  <si>
    <t>TAHAKKUK  ETTİRİLEN (A)</t>
  </si>
  <si>
    <t>TAHAKKUK ETTİRİLMESİ GEREKEN (B)</t>
  </si>
  <si>
    <t>FARK (C)</t>
  </si>
  <si>
    <t xml:space="preserve"> TOPLAM</t>
  </si>
  <si>
    <t>FİİLEN ÖDENEN (A)</t>
  </si>
  <si>
    <t>HAKEDİLEN (B)</t>
  </si>
  <si>
    <t>TOPLAM</t>
  </si>
  <si>
    <t>FİİLEN KESİLEN (A)</t>
  </si>
  <si>
    <t>KESİLMESİ GEREKEN  (B)</t>
  </si>
  <si>
    <t>KİŞİ BORCUNA ALINACAK TUTAR:</t>
  </si>
  <si>
    <t xml:space="preserve"> </t>
  </si>
  <si>
    <t>*1</t>
  </si>
  <si>
    <t>*2</t>
  </si>
  <si>
    <t>*3</t>
  </si>
  <si>
    <t>Düzenleyen</t>
  </si>
  <si>
    <t>YERSİZ VE FAZLA ÖDENEN AYLIKLARDAN DOĞAN</t>
  </si>
  <si>
    <t>Kıdem Yılı</t>
  </si>
  <si>
    <t>Sayın :</t>
  </si>
  <si>
    <t>nedeniyle</t>
  </si>
  <si>
    <t xml:space="preserve">dönemine ait Yersiz Ödemelerden </t>
  </si>
  <si>
    <t xml:space="preserve">Doğan  Kişi Borçları Hesaplama Cetvelinde </t>
  </si>
  <si>
    <t>gösterilen</t>
  </si>
  <si>
    <t>toplam</t>
  </si>
  <si>
    <t>bulunmaktadır.</t>
  </si>
  <si>
    <t>Tebliğ Olunur.</t>
  </si>
  <si>
    <t>Tebellüğ Eden</t>
  </si>
  <si>
    <t>Adı Soyadı :</t>
  </si>
  <si>
    <t>Adresi :</t>
  </si>
  <si>
    <t>İMZA :</t>
  </si>
  <si>
    <t>Adres</t>
  </si>
  <si>
    <t>Telefon</t>
  </si>
  <si>
    <t>gerekmektedir. Kişi borcunuza ait Faiz ödemesi borç bitiminde hesaplanacaktır.</t>
  </si>
  <si>
    <t>İlgili döneme ait borcunuzu en kısa sürede Üniversitemiz Strajeji Gel. Dai. Başkanlığının</t>
  </si>
  <si>
    <t>TC.NO:</t>
  </si>
  <si>
    <t>Akademik</t>
  </si>
  <si>
    <t>İdari</t>
  </si>
  <si>
    <t>Ay</t>
  </si>
  <si>
    <t>Gün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</si>
  <si>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</si>
  <si>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</si>
  <si>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</si>
  <si>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</si>
  <si>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</si>
  <si>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</si>
  <si>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</si>
  <si>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</si>
  <si>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</si>
  <si>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</si>
  <si>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</si>
  <si>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</si>
  <si>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Yıl</t>
  </si>
  <si>
    <t>/</t>
  </si>
  <si>
    <t>--</t>
  </si>
  <si>
    <t>Bordro Dönemi</t>
  </si>
  <si>
    <t>Diğer</t>
  </si>
  <si>
    <t xml:space="preserve">KİŞİ BORÇLARI HESAPLAMA CETVELİ    </t>
  </si>
  <si>
    <t>Ek-1</t>
  </si>
  <si>
    <t>Borçlandırma Nedeni</t>
  </si>
  <si>
    <t>Tahakkuk Birimi / Kadro Yeri</t>
  </si>
  <si>
    <t>Ünvanı</t>
  </si>
  <si>
    <t>Adı,Soyadı</t>
  </si>
  <si>
    <t>a</t>
  </si>
  <si>
    <t>b</t>
  </si>
  <si>
    <t>c</t>
  </si>
  <si>
    <t>d</t>
  </si>
  <si>
    <t>e</t>
  </si>
  <si>
    <t>Bütçe Giderleri Toplamı</t>
  </si>
  <si>
    <t>.-TL Borcunuz</t>
  </si>
  <si>
    <t xml:space="preserve">Tahakkuk Toplamı </t>
  </si>
  <si>
    <t>Mahsup Edilecek Tutar</t>
  </si>
  <si>
    <t xml:space="preserve">Tahsil Edilecek Tutar </t>
  </si>
  <si>
    <t xml:space="preserve">Notlar: </t>
  </si>
  <si>
    <t>*4</t>
  </si>
  <si>
    <t>*5</t>
  </si>
  <si>
    <t>= ( 4 - 5 )</t>
  </si>
  <si>
    <t>= (1 + 2 )</t>
  </si>
  <si>
    <t>Kesintiler Toplamı</t>
  </si>
  <si>
    <t>Net Ele Geçen</t>
  </si>
  <si>
    <t>KADRO ÜNVANI</t>
  </si>
  <si>
    <t>KATSAYISI</t>
  </si>
  <si>
    <t>REKTÖRLÜK OKUTMANLAR</t>
  </si>
  <si>
    <t>AHMET NECDET SEZER ARAŞTIRMA VE UYGULAMA HASTANESİ BAŞHEKİMLİĞİ</t>
  </si>
  <si>
    <t>GENEL SEKRETERLİK MAKAMI</t>
  </si>
  <si>
    <t>İÇ DENETİM BİRİMİ</t>
  </si>
  <si>
    <t>İDARİ VE MALİ İŞLER DAİRE BAŞKANLIĞI</t>
  </si>
  <si>
    <t>SİVİL SAVUNMA UZMANLIĞI</t>
  </si>
  <si>
    <t>PERSONEL DAİRE BAŞKANLIĞI</t>
  </si>
  <si>
    <t>KÜTÜPHANE VE DOKÜMANTASYON DAİRE BAŞKANLIĞI</t>
  </si>
  <si>
    <t>SAĞLIK KÜLTÜR VE SPOR DAİRE BAŞKANLIĞI</t>
  </si>
  <si>
    <t>BİLGİ İŞLEM DAİRE BAŞKANLIĞI</t>
  </si>
  <si>
    <t>YAPI İŞLERİ TEKNİK DAİRE BAŞKANLIĞI</t>
  </si>
  <si>
    <t>ÖĞRENCİ İŞLERİ DAİRE BAŞKANLIĞI</t>
  </si>
  <si>
    <t>STRATEJİ GELİŞTİRME DAİRE BAŞKANLIĞI</t>
  </si>
  <si>
    <t>HUKUK MÜŞAVİRLİĞİ</t>
  </si>
  <si>
    <t>FEN EDEBİYAT FAKÜLTESİ DEKANLIĞI</t>
  </si>
  <si>
    <t>MÜHENDİSLİK FAKÜLTESİ DEKANLIĞI</t>
  </si>
  <si>
    <t>EĞİTİM FAKÜLTESİ DEKANLIĞI</t>
  </si>
  <si>
    <t>DEVLET KONSERVATUARI MÜDÜRLÜĞÜ</t>
  </si>
  <si>
    <t>AFYON SAĞLIK YÜKSEKOKULU MÜDÜRLÜĞÜ</t>
  </si>
  <si>
    <t>ATATÜRK SAĞLIK HİZMETLERİ MESLEK YÜKSEKOKULU MÜDÜRLÜĞÜ</t>
  </si>
  <si>
    <t>TEKNİK EĞİTİM FAKÜLTESİ DEKANLIĞI</t>
  </si>
  <si>
    <t>GÜZEL SANATLAR FAKÜLTESİ DEKANLIĞI</t>
  </si>
  <si>
    <t>İKTİSADİ VE İDARİ BİLİMLER FAKÜLTESİ DEKANLIĞI</t>
  </si>
  <si>
    <t>FEN BİLİMLERİ ENSTİTÜSÜ MÜDÜRLÜĞÜ</t>
  </si>
  <si>
    <t>SOSYAL BİLİMLERİ ENSTİTÜSÜ MÜDÜRLÜĞÜ</t>
  </si>
  <si>
    <t>SAĞLIK BİLİMLERİ ENSTİTÜSÜ MÜDÜRLÜĞÜ</t>
  </si>
  <si>
    <t>VETERİNER FAKÜLTESİ DEKANLIĞI</t>
  </si>
  <si>
    <t>BEDEN EĞİTİMİ VE SPOR YÜKSEKOKULU MÜDÜRLÜĞÜ</t>
  </si>
  <si>
    <t>TURİZM İŞLETMECİLİĞİ VE OTELCİLİKYÜKSEKOKULU MÜDÜRLÜĞÜ</t>
  </si>
  <si>
    <t>YABANCI DİLLER YÜKSEKOKULU MÜDÜRLÜĞÜ</t>
  </si>
  <si>
    <t>AFYON MESLEK YÜKSEKOKULU MÜDÜRLÜĞÜ</t>
  </si>
  <si>
    <t>UZAKTAN EĞİTİM MESLEK YÜKSEKOKULU MÜDÜRLÜĞÜ</t>
  </si>
  <si>
    <t>SİNANPAŞA MESLEK YÜKSEKOKULU MÜDÜRLÜĞÜ</t>
  </si>
  <si>
    <t>SANDIKLI MESLEK YÜKSEKOKULU MÜDÜRLÜĞÜ</t>
  </si>
  <si>
    <t>DİNAR MESLEK YÜKSEKOKULU MÜDÜRLÜĞÜ</t>
  </si>
  <si>
    <t>DAZKIRI MESLEK YÜKSEKOKULU MÜDÜRLÜĞÜ</t>
  </si>
  <si>
    <t>BAŞMAKÇI MESLEK YÜKSEKOKULU MÜDÜRLÜĞÜ</t>
  </si>
  <si>
    <t>İSÇEHİSAR MESLEK YÜKSEKOKULU MÜDÜRLÜĞÜ</t>
  </si>
  <si>
    <t>EMİRDAĞI MESLEK YÜKSEKOKULU MÜDÜRLÜĞÜ</t>
  </si>
  <si>
    <t>BAYAT MESLEK YÜKSEKOKULU MÜDÜRLÜĞÜ</t>
  </si>
  <si>
    <t>ÇAY MESLEK YÜKSEKOKULU MÜDÜRLÜĞÜ</t>
  </si>
  <si>
    <t>BOLVADİN MESLEK YÜKSEKOKULU MÜDÜRLÜĞÜ</t>
  </si>
  <si>
    <t>SULTANDAĞI MESLEK YÜKSEKOKULU MÜDÜRLÜĞÜ</t>
  </si>
  <si>
    <t>ŞUHUT MESLEK YÜKSEKOKULU MÜDÜRLÜĞÜ</t>
  </si>
  <si>
    <t>TIP FAKÜLTESİ DEKANLIĞI</t>
  </si>
  <si>
    <t>GÜZEL SANATLAR FAKÜLTESİ DEKANLIĞI / Yabancı Uyr.Personel</t>
  </si>
  <si>
    <t>İDARİ VE MALİ İŞLER DAİRE BAŞKANLIĞI / Canlı Model</t>
  </si>
  <si>
    <t>İDARİ VE MALİ İŞLER DAİRE BAŞKANLIĞI / 4/b Sözleşmeli Personel</t>
  </si>
  <si>
    <t>BOLVADİN UYGULAMALI BİLİMLER YÜKSEKOKULU MÜDÜRLÜĞÜ</t>
  </si>
  <si>
    <t>TEKNOLOJİ FAKÜLTESİ DEKANLIĞI</t>
  </si>
  <si>
    <t>HUKUK FAKÜLTESİ DEKANLIĞI</t>
  </si>
  <si>
    <t>DİŞ HEKİMLİĞİ FAKÜLTESİ DEKANLIĞI</t>
  </si>
  <si>
    <t>GÜZEL SANATLAR ENSTİTÜSÜ</t>
  </si>
  <si>
    <t>EĞİTİM BİLİMLERİ ENSTİTÜSÜ</t>
  </si>
  <si>
    <t>Dönem</t>
  </si>
  <si>
    <t>Yapılacak İşlem</t>
  </si>
  <si>
    <t>Birim Koordinatörü Ücreti Hesaplama</t>
  </si>
  <si>
    <t>Proğram  Koordinatörü Ücreti Hesaplama</t>
  </si>
  <si>
    <t>Yayın Komisyonu Ücreti Hesaplama</t>
  </si>
  <si>
    <t>Eğitim Seneryosu Tasarımı Ücreti Hesaplama</t>
  </si>
  <si>
    <t>Yazılı ve Görsel Meteryal Geliştirme Ücreti Hesaplama</t>
  </si>
  <si>
    <t>Yazılı ve Görsel Meteryal Denetimi Ücreti Hesaplama</t>
  </si>
  <si>
    <t>Ders Yönetimi Ücreti Hesaplama</t>
  </si>
  <si>
    <t>Banka Hs.No (IBAN)</t>
  </si>
  <si>
    <t>Adı Soyadı</t>
  </si>
  <si>
    <t>Memur Maaş Katsayısı</t>
  </si>
  <si>
    <t>Kadro Ünvanı / Göstergesi</t>
  </si>
  <si>
    <t>Çarpan</t>
  </si>
  <si>
    <t>Kümülatif Vergi Matrahı</t>
  </si>
  <si>
    <t>1.Dilim</t>
  </si>
  <si>
    <t>2.Dilim</t>
  </si>
  <si>
    <t>3:dilim</t>
  </si>
  <si>
    <t>Vergi Oranı</t>
  </si>
  <si>
    <t>Birim Adı</t>
  </si>
  <si>
    <t>Sabit</t>
  </si>
  <si>
    <t>Damga Vergisi Oranı</t>
  </si>
  <si>
    <t>Ders Koordinasyonu Yönetimi Ücreti Hesaplama</t>
  </si>
  <si>
    <t>İmzalar (Gerçekleştirme Görevlisi)</t>
  </si>
  <si>
    <t>Toplu Ödemenin Yapılacağı Banka Hesap No</t>
  </si>
  <si>
    <t>Birim Adları</t>
  </si>
  <si>
    <t>Birim Kodu</t>
  </si>
  <si>
    <t>Doç.Dr.</t>
  </si>
  <si>
    <t>Yrd.Doç.Dr.</t>
  </si>
  <si>
    <t>Prof.Dr.</t>
  </si>
  <si>
    <t>Öğrt.Grv.</t>
  </si>
  <si>
    <t>Okutman</t>
  </si>
  <si>
    <t>Mevcut Öğrenci Sayısı</t>
  </si>
  <si>
    <t>Açılmış Kontenjan</t>
  </si>
  <si>
    <t>Birim Öğrenci Katsayısı</t>
  </si>
  <si>
    <t>Proğram Öğrenci Katsayısı</t>
  </si>
  <si>
    <t>Yayın Komisyonu Öğrenci Katsayısı</t>
  </si>
  <si>
    <t>Birimde Açılmış Tüm Derslerin Adetleri Toplamı</t>
  </si>
  <si>
    <t>Proğramda Açılmış Tüm Derslerin Adetleri Toplamı</t>
  </si>
  <si>
    <t>İlgili Öğretim Elemanın Yönettiği Aylık Ders Kredisi Sayısı</t>
  </si>
  <si>
    <t>İlgili Dönemde Açılmış Tüm Derslerin Adetleri Toplamı</t>
  </si>
  <si>
    <t>İlgili Öğretim Elemanın Tamamladığı Senaryo Tasarımlarına Esas Alınan Toplam İtibari Sayfa Sayısı</t>
  </si>
  <si>
    <t>Ortak Noktalar</t>
  </si>
  <si>
    <t>İlgili Öğretim Elemanın Geliştirdiği Metaryale  Esas Alınan Toplam İtibari Sayfa Sayısı</t>
  </si>
  <si>
    <t>İlgili Öğretim Elemanın Yapılan  Metaryal Denetimine  Esas Alınan Toplam İtibari Sayfa Sayısı</t>
  </si>
  <si>
    <t>Koordine Edilen Denetlenen Aylık Ders Kredisi Sayısı</t>
  </si>
  <si>
    <t>Koordine Eden Yönetici Sayısı</t>
  </si>
  <si>
    <t>Ödenecek Tutar</t>
  </si>
  <si>
    <t>Gelir Vergisi</t>
  </si>
  <si>
    <t>Damga Vergisi</t>
  </si>
  <si>
    <t>UZAKTAN EĞİTİM ÜCRETLERİ</t>
  </si>
  <si>
    <t>S.No</t>
  </si>
  <si>
    <t>Sayfa1</t>
  </si>
  <si>
    <t>BORDRO SAYFA NO :</t>
  </si>
  <si>
    <t xml:space="preserve">DİRESİ </t>
  </si>
  <si>
    <t>BÜTÇE YILI</t>
  </si>
  <si>
    <t>Ocak</t>
  </si>
  <si>
    <t>Sıra No</t>
  </si>
  <si>
    <t xml:space="preserve">                    M   E   M   U   R   U   N </t>
  </si>
  <si>
    <t>Şubat</t>
  </si>
  <si>
    <t>T O P L A M</t>
  </si>
  <si>
    <t>Süregelen G.V.Matrahı</t>
  </si>
  <si>
    <t>KESİNTİLER TOPLAMI</t>
  </si>
  <si>
    <t>ELE GEÇEN</t>
  </si>
  <si>
    <t>Mart</t>
  </si>
  <si>
    <t>Adı ve Soyadı</t>
  </si>
  <si>
    <t>Bu Ay'ın Matrahı</t>
  </si>
  <si>
    <t>Nisan</t>
  </si>
  <si>
    <t>Bordro Yapılacak Persoenel Sıra NO</t>
  </si>
  <si>
    <t>Mayıs</t>
  </si>
  <si>
    <t>Haziran</t>
  </si>
  <si>
    <t>NAKLİ YEKÜN</t>
  </si>
  <si>
    <t>Temmuz</t>
  </si>
  <si>
    <t>Ağustos</t>
  </si>
  <si>
    <t>Eylül</t>
  </si>
  <si>
    <t>Ekim</t>
  </si>
  <si>
    <t>Kasım</t>
  </si>
  <si>
    <t>Aralık</t>
  </si>
  <si>
    <t xml:space="preserve">TOPLAM   </t>
  </si>
  <si>
    <t>GERÇEKLEŞTİRME GÖREVLİSİ</t>
  </si>
  <si>
    <t>Sayfa 2</t>
  </si>
  <si>
    <t>Sayfa 3</t>
  </si>
  <si>
    <t>Sayfa 4</t>
  </si>
  <si>
    <t>Sayfa 5</t>
  </si>
  <si>
    <t>Sayfa 6</t>
  </si>
  <si>
    <t>Sayfa 7</t>
  </si>
  <si>
    <t>Göstergesi</t>
  </si>
  <si>
    <t>TC No</t>
  </si>
  <si>
    <t>Ödemenin Cinsi</t>
  </si>
  <si>
    <t>Açılmış Kontenjan Sayısı</t>
  </si>
  <si>
    <t>U Z A K T A N  E Ğ İ T İ M  E K D E R S  B  O  R  D  R  O  S  U</t>
  </si>
  <si>
    <t>BANKA LİSTESİ</t>
  </si>
  <si>
    <t>Döküm Alınacak Sıra No</t>
  </si>
  <si>
    <t>S.N</t>
  </si>
  <si>
    <t>ADI SOYADI</t>
  </si>
  <si>
    <t>Iban No</t>
  </si>
  <si>
    <t>NET MAAŞ</t>
  </si>
  <si>
    <t>Bordro Kayıtlarına Uygunluğu onaylanır.</t>
  </si>
  <si>
    <t>Nakli Yekün</t>
  </si>
  <si>
    <t>10-20 Dakika Video Ders Ücreti Hesaplama</t>
  </si>
  <si>
    <t>Her Bir 10-20 Dakika Çekim Adedi</t>
  </si>
  <si>
    <t>UE Ölçme Değerlendirme</t>
  </si>
  <si>
    <t>Öğretim Elemanın Ders Adedi</t>
  </si>
  <si>
    <t>Ölçme Değerlendirme Soru Bankası Kendi Dersleri</t>
  </si>
  <si>
    <t>Puan</t>
  </si>
  <si>
    <t>Kabul Edilmiş Soru Sayısı</t>
  </si>
  <si>
    <t>Ölçme Değerlendirme Soru Bankası Diğer Dersler</t>
  </si>
  <si>
    <t>Ödeme Oranı %</t>
  </si>
  <si>
    <t>Ödeme Oranı %.</t>
  </si>
  <si>
    <r>
      <t xml:space="preserve">AKÜTAH / </t>
    </r>
    <r>
      <rPr>
        <sz val="8"/>
        <color indexed="57"/>
        <rFont val="Arial"/>
        <family val="2"/>
      </rPr>
      <t xml:space="preserve">Mustafa İŞBİLİR </t>
    </r>
    <r>
      <rPr>
        <sz val="8"/>
        <color indexed="10"/>
        <rFont val="Arial"/>
        <family val="2"/>
      </rPr>
      <t>-</t>
    </r>
    <r>
      <rPr>
        <sz val="8"/>
        <color indexed="12"/>
        <rFont val="Arial"/>
        <family val="2"/>
      </rPr>
      <t>2014/04/15</t>
    </r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</si>
</sst>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;[Red]#,##0"/>
    <numFmt numFmtId="184" formatCode="#,##0.00;[Red]#,##0.00"/>
    <numFmt numFmtId="185" formatCode="[$€-2]\ #,##0.00_);[Red]\([$€-2]\ #,##0.00\)"/>
    <numFmt numFmtId="186" formatCode="#,##0.00\ &quot;TL&quot;"/>
    <numFmt numFmtId="187" formatCode="[$-41F]0"/>
    <numFmt numFmtId="188" formatCode="[$-41F]0.00"/>
    <numFmt numFmtId="189" formatCode="\%"/>
    <numFmt numFmtId="190" formatCode="[$-41F]dd\ mmmm\ yyyy\ dddd"/>
    <numFmt numFmtId="191" formatCode="[$-41F]mmmm\ yy;@"/>
    <numFmt numFmtId="192" formatCode="#,##0.000000"/>
    <numFmt numFmtId="193" formatCode="#,##0.00000"/>
  </numFmts>
  <fonts count="10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4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color indexed="10"/>
      <name val="Arial Tur"/>
      <family val="0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Courier"/>
      <family val="3"/>
    </font>
    <font>
      <sz val="8"/>
      <color indexed="8"/>
      <name val="Courier"/>
      <family val="3"/>
    </font>
    <font>
      <sz val="7"/>
      <color indexed="8"/>
      <name val="Courier"/>
      <family val="3"/>
    </font>
    <font>
      <sz val="14"/>
      <color indexed="10"/>
      <name val="Arial"/>
      <family val="2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sz val="10"/>
      <name val="Courier"/>
      <family val="0"/>
    </font>
    <font>
      <b/>
      <sz val="12"/>
      <name val="Courier"/>
      <family val="1"/>
    </font>
    <font>
      <b/>
      <sz val="15"/>
      <name val="Courier"/>
      <family val="1"/>
    </font>
    <font>
      <b/>
      <sz val="8"/>
      <name val="Courier"/>
      <family val="1"/>
    </font>
    <font>
      <b/>
      <sz val="15"/>
      <color indexed="10"/>
      <name val="Courier"/>
      <family val="1"/>
    </font>
    <font>
      <sz val="11"/>
      <color indexed="9"/>
      <name val="Courier"/>
      <family val="3"/>
    </font>
    <font>
      <sz val="11"/>
      <name val="Courier"/>
      <family val="0"/>
    </font>
    <font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10"/>
      <color indexed="23"/>
      <name val="Arial"/>
      <family val="2"/>
    </font>
    <font>
      <sz val="12"/>
      <color indexed="56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10"/>
      <name val="Times New Roman"/>
      <family val="1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10"/>
      <color theme="6"/>
      <name val="Arial"/>
      <family val="2"/>
    </font>
    <font>
      <b/>
      <sz val="10"/>
      <color theme="1" tint="0.49998000264167786"/>
      <name val="Arial"/>
      <family val="2"/>
    </font>
    <font>
      <sz val="12"/>
      <color theme="3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4" fillId="20" borderId="5" applyNumberFormat="0" applyAlignment="0" applyProtection="0"/>
    <xf numFmtId="0" fontId="85" fillId="21" borderId="6" applyNumberFormat="0" applyAlignment="0" applyProtection="0"/>
    <xf numFmtId="0" fontId="86" fillId="20" borderId="6" applyNumberFormat="0" applyAlignment="0" applyProtection="0"/>
    <xf numFmtId="0" fontId="87" fillId="22" borderId="7" applyNumberFormat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Font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vertical="top" wrapText="1"/>
      <protection hidden="1"/>
    </xf>
    <xf numFmtId="3" fontId="0" fillId="0" borderId="0" xfId="0" applyNumberFormat="1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vertical="top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14" fontId="5" fillId="0" borderId="13" xfId="0" applyNumberFormat="1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183" fontId="0" fillId="0" borderId="0" xfId="0" applyNumberFormat="1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" fontId="5" fillId="0" borderId="10" xfId="0" applyNumberFormat="1" applyFont="1" applyFill="1" applyBorder="1" applyAlignment="1" applyProtection="1">
      <alignment horizontal="left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4" fontId="5" fillId="0" borderId="0" xfId="0" applyNumberFormat="1" applyFont="1" applyBorder="1" applyAlignment="1" applyProtection="1">
      <alignment horizontal="right" vertical="top" wrapText="1"/>
      <protection hidden="1"/>
    </xf>
    <xf numFmtId="0" fontId="5" fillId="0" borderId="10" xfId="0" applyFont="1" applyBorder="1" applyAlignment="1" applyProtection="1">
      <alignment horizontal="justify" vertical="top" wrapText="1"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 horizontal="right" wrapText="1"/>
      <protection hidden="1"/>
    </xf>
    <xf numFmtId="9" fontId="0" fillId="0" borderId="0" xfId="0" applyNumberFormat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183" fontId="9" fillId="0" borderId="0" xfId="0" applyNumberFormat="1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12" xfId="0" applyFont="1" applyBorder="1" applyAlignment="1" applyProtection="1">
      <alignment horizontal="right" vertical="top" wrapText="1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" fontId="5" fillId="0" borderId="0" xfId="0" applyNumberFormat="1" applyFont="1" applyBorder="1" applyAlignment="1" applyProtection="1">
      <alignment horizontal="right" wrapText="1"/>
      <protection hidden="1"/>
    </xf>
    <xf numFmtId="4" fontId="5" fillId="0" borderId="0" xfId="0" applyNumberFormat="1" applyFont="1" applyBorder="1" applyAlignment="1" applyProtection="1">
      <alignment/>
      <protection hidden="1"/>
    </xf>
    <xf numFmtId="184" fontId="7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10" xfId="0" applyFont="1" applyBorder="1" applyAlignment="1" applyProtection="1">
      <alignment wrapText="1"/>
      <protection hidden="1"/>
    </xf>
    <xf numFmtId="0" fontId="5" fillId="0" borderId="12" xfId="0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wrapText="1"/>
      <protection hidden="1"/>
    </xf>
    <xf numFmtId="4" fontId="5" fillId="0" borderId="12" xfId="0" applyNumberFormat="1" applyFont="1" applyBorder="1" applyAlignment="1" applyProtection="1">
      <alignment horizontal="right" wrapText="1"/>
      <protection hidden="1"/>
    </xf>
    <xf numFmtId="4" fontId="8" fillId="0" borderId="0" xfId="0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21" xfId="0" applyBorder="1" applyAlignment="1" applyProtection="1" quotePrefix="1">
      <alignment/>
      <protection hidden="1"/>
    </xf>
    <xf numFmtId="0" fontId="0" fillId="34" borderId="21" xfId="0" applyFill="1" applyBorder="1" applyAlignment="1" applyProtection="1" quotePrefix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 horizontal="right" vertical="top" wrapText="1"/>
      <protection hidden="1"/>
    </xf>
    <xf numFmtId="4" fontId="5" fillId="0" borderId="17" xfId="0" applyNumberFormat="1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right" vertical="top" wrapText="1"/>
      <protection hidden="1"/>
    </xf>
    <xf numFmtId="0" fontId="13" fillId="0" borderId="0" xfId="0" applyFont="1" applyBorder="1" applyAlignment="1" applyProtection="1">
      <alignment/>
      <protection hidden="1"/>
    </xf>
    <xf numFmtId="4" fontId="15" fillId="0" borderId="10" xfId="0" applyNumberFormat="1" applyFont="1" applyBorder="1" applyAlignment="1" applyProtection="1">
      <alignment horizontal="right" wrapText="1"/>
      <protection hidden="1"/>
    </xf>
    <xf numFmtId="0" fontId="16" fillId="0" borderId="0" xfId="0" applyFont="1" applyAlignment="1" applyProtection="1">
      <alignment/>
      <protection hidden="1"/>
    </xf>
    <xf numFmtId="0" fontId="5" fillId="0" borderId="23" xfId="0" applyFont="1" applyBorder="1" applyAlignment="1" applyProtection="1" quotePrefix="1">
      <alignment wrapText="1"/>
      <protection hidden="1"/>
    </xf>
    <xf numFmtId="0" fontId="5" fillId="0" borderId="10" xfId="0" applyFont="1" applyBorder="1" applyAlignment="1" applyProtection="1" quotePrefix="1">
      <alignment wrapText="1"/>
      <protection hidden="1"/>
    </xf>
    <xf numFmtId="4" fontId="20" fillId="0" borderId="12" xfId="0" applyNumberFormat="1" applyFont="1" applyBorder="1" applyAlignment="1" applyProtection="1">
      <alignment horizontal="right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4" fillId="0" borderId="17" xfId="0" applyFont="1" applyBorder="1" applyAlignment="1" applyProtection="1">
      <alignment wrapText="1"/>
      <protection hidden="1"/>
    </xf>
    <xf numFmtId="184" fontId="0" fillId="34" borderId="0" xfId="0" applyNumberFormat="1" applyFont="1" applyFill="1" applyBorder="1" applyAlignment="1" applyProtection="1">
      <alignment/>
      <protection hidden="1"/>
    </xf>
    <xf numFmtId="18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0" fillId="10" borderId="0" xfId="0" applyFill="1" applyAlignment="1" applyProtection="1" quotePrefix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12" borderId="10" xfId="0" applyFont="1" applyFill="1" applyBorder="1" applyAlignment="1" applyProtection="1">
      <alignment vertical="center" wrapText="1"/>
      <protection hidden="1"/>
    </xf>
    <xf numFmtId="0" fontId="0" fillId="13" borderId="0" xfId="0" applyFill="1" applyAlignment="1" applyProtection="1">
      <alignment/>
      <protection hidden="1"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0" fontId="5" fillId="36" borderId="26" xfId="0" applyFont="1" applyFill="1" applyBorder="1" applyAlignment="1" applyProtection="1">
      <alignment/>
      <protection hidden="1"/>
    </xf>
    <xf numFmtId="0" fontId="5" fillId="37" borderId="26" xfId="0" applyFont="1" applyFill="1" applyBorder="1" applyAlignment="1" applyProtection="1">
      <alignment/>
      <protection hidden="1"/>
    </xf>
    <xf numFmtId="0" fontId="5" fillId="10" borderId="26" xfId="0" applyFont="1" applyFill="1" applyBorder="1" applyAlignment="1" applyProtection="1">
      <alignment/>
      <protection hidden="1"/>
    </xf>
    <xf numFmtId="0" fontId="5" fillId="37" borderId="26" xfId="0" applyFont="1" applyFill="1" applyBorder="1" applyAlignment="1" applyProtection="1">
      <alignment vertical="top" wrapText="1"/>
      <protection hidden="1"/>
    </xf>
    <xf numFmtId="0" fontId="5" fillId="6" borderId="26" xfId="0" applyFont="1" applyFill="1" applyBorder="1" applyAlignment="1" applyProtection="1">
      <alignment/>
      <protection hidden="1"/>
    </xf>
    <xf numFmtId="0" fontId="5" fillId="38" borderId="26" xfId="0" applyFont="1" applyFill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vertical="top" wrapText="1"/>
      <protection hidden="1"/>
    </xf>
    <xf numFmtId="0" fontId="27" fillId="0" borderId="26" xfId="0" applyFont="1" applyBorder="1" applyAlignment="1" applyProtection="1">
      <alignment vertical="top" wrapText="1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30" fillId="0" borderId="26" xfId="0" applyFont="1" applyBorder="1" applyAlignment="1" applyProtection="1">
      <alignment wrapText="1"/>
      <protection hidden="1"/>
    </xf>
    <xf numFmtId="0" fontId="9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93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32" fillId="37" borderId="10" xfId="0" applyFont="1" applyFill="1" applyBorder="1" applyAlignment="1">
      <alignment shrinkToFit="1"/>
    </xf>
    <xf numFmtId="9" fontId="32" fillId="37" borderId="10" xfId="0" applyNumberFormat="1" applyFont="1" applyFill="1" applyBorder="1" applyAlignment="1">
      <alignment shrinkToFit="1"/>
    </xf>
    <xf numFmtId="0" fontId="32" fillId="0" borderId="0" xfId="0" applyFont="1" applyAlignment="1">
      <alignment shrinkToFit="1"/>
    </xf>
    <xf numFmtId="4" fontId="32" fillId="37" borderId="10" xfId="0" applyNumberFormat="1" applyFont="1" applyFill="1" applyBorder="1" applyAlignment="1">
      <alignment shrinkToFit="1"/>
    </xf>
    <xf numFmtId="0" fontId="94" fillId="37" borderId="10" xfId="0" applyFont="1" applyFill="1" applyBorder="1" applyAlignment="1">
      <alignment horizontal="center" shrinkToFit="1"/>
    </xf>
    <xf numFmtId="0" fontId="0" fillId="39" borderId="10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93" fillId="0" borderId="10" xfId="0" applyFont="1" applyBorder="1" applyAlignment="1">
      <alignment wrapText="1"/>
    </xf>
    <xf numFmtId="0" fontId="95" fillId="0" borderId="10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97" fillId="0" borderId="10" xfId="0" applyFont="1" applyBorder="1" applyAlignment="1">
      <alignment wrapText="1"/>
    </xf>
    <xf numFmtId="0" fontId="98" fillId="37" borderId="10" xfId="0" applyFont="1" applyFill="1" applyBorder="1" applyAlignment="1">
      <alignment horizontal="center" shrinkToFit="1"/>
    </xf>
    <xf numFmtId="0" fontId="32" fillId="0" borderId="10" xfId="0" applyFont="1" applyBorder="1" applyAlignment="1">
      <alignment shrinkToFit="1"/>
    </xf>
    <xf numFmtId="4" fontId="32" fillId="0" borderId="10" xfId="0" applyNumberFormat="1" applyFont="1" applyBorder="1" applyAlignment="1">
      <alignment shrinkToFit="1"/>
    </xf>
    <xf numFmtId="0" fontId="0" fillId="0" borderId="0" xfId="0" applyBorder="1" applyAlignment="1">
      <alignment wrapText="1"/>
    </xf>
    <xf numFmtId="4" fontId="32" fillId="0" borderId="0" xfId="0" applyNumberFormat="1" applyFont="1" applyBorder="1" applyAlignment="1">
      <alignment shrinkToFi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 hidden="1"/>
    </xf>
    <xf numFmtId="1" fontId="39" fillId="0" borderId="0" xfId="0" applyNumberFormat="1" applyFont="1" applyAlignment="1" applyProtection="1">
      <alignment wrapText="1"/>
      <protection hidden="1"/>
    </xf>
    <xf numFmtId="0" fontId="39" fillId="0" borderId="0" xfId="0" applyFont="1" applyAlignment="1" applyProtection="1">
      <alignment wrapText="1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42" fillId="0" borderId="0" xfId="0" applyFont="1" applyAlignment="1" applyProtection="1">
      <alignment horizontal="left" shrinkToFit="1"/>
      <protection hidden="1"/>
    </xf>
    <xf numFmtId="1" fontId="43" fillId="0" borderId="10" xfId="0" applyNumberFormat="1" applyFont="1" applyFill="1" applyBorder="1" applyAlignment="1" applyProtection="1">
      <alignment horizontal="center" vertical="center"/>
      <protection hidden="1" locked="0"/>
    </xf>
    <xf numFmtId="183" fontId="44" fillId="0" borderId="0" xfId="0" applyNumberFormat="1" applyFont="1" applyFill="1" applyBorder="1" applyAlignment="1" applyProtection="1">
      <alignment vertical="center"/>
      <protection hidden="1"/>
    </xf>
    <xf numFmtId="1" fontId="45" fillId="0" borderId="0" xfId="0" applyNumberFormat="1" applyFont="1" applyFill="1" applyBorder="1" applyAlignment="1" applyProtection="1">
      <alignment vertical="center"/>
      <protection hidden="1"/>
    </xf>
    <xf numFmtId="1" fontId="39" fillId="0" borderId="0" xfId="0" applyNumberFormat="1" applyFont="1" applyAlignment="1" applyProtection="1">
      <alignment/>
      <protection hidden="1"/>
    </xf>
    <xf numFmtId="0" fontId="39" fillId="0" borderId="0" xfId="0" applyFont="1" applyAlignment="1" applyProtection="1">
      <alignment shrinkToFi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0" fontId="0" fillId="0" borderId="14" xfId="0" applyFont="1" applyBorder="1" applyAlignment="1">
      <alignment wrapText="1"/>
    </xf>
    <xf numFmtId="0" fontId="32" fillId="0" borderId="14" xfId="0" applyFont="1" applyBorder="1" applyAlignment="1">
      <alignment shrinkToFit="1"/>
    </xf>
    <xf numFmtId="0" fontId="2" fillId="0" borderId="24" xfId="0" applyFont="1" applyBorder="1" applyAlignment="1" applyProtection="1">
      <alignment wrapText="1"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4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4" fillId="0" borderId="14" xfId="0" applyFont="1" applyFill="1" applyBorder="1" applyAlignment="1" applyProtection="1">
      <alignment horizontal="center"/>
      <protection hidden="1"/>
    </xf>
    <xf numFmtId="0" fontId="34" fillId="0" borderId="18" xfId="0" applyFont="1" applyFill="1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192" fontId="34" fillId="0" borderId="0" xfId="0" applyNumberFormat="1" applyFont="1" applyFill="1" applyBorder="1" applyAlignment="1" applyProtection="1">
      <alignment horizontal="center"/>
      <protection hidden="1"/>
    </xf>
    <xf numFmtId="4" fontId="34" fillId="0" borderId="0" xfId="0" applyNumberFormat="1" applyFont="1" applyFill="1" applyBorder="1" applyAlignment="1" applyProtection="1">
      <alignment/>
      <protection hidden="1"/>
    </xf>
    <xf numFmtId="0" fontId="34" fillId="0" borderId="16" xfId="0" applyFont="1" applyFill="1" applyBorder="1" applyAlignment="1" applyProtection="1">
      <alignment/>
      <protection hidden="1"/>
    </xf>
    <xf numFmtId="0" fontId="34" fillId="0" borderId="15" xfId="0" applyFont="1" applyFill="1" applyBorder="1" applyAlignment="1" applyProtection="1">
      <alignment/>
      <protection hidden="1"/>
    </xf>
    <xf numFmtId="0" fontId="34" fillId="0" borderId="15" xfId="0" applyFont="1" applyFill="1" applyBorder="1" applyAlignment="1" applyProtection="1">
      <alignment/>
      <protection hidden="1"/>
    </xf>
    <xf numFmtId="192" fontId="34" fillId="0" borderId="15" xfId="0" applyNumberFormat="1" applyFont="1" applyFill="1" applyBorder="1" applyAlignment="1" applyProtection="1">
      <alignment horizontal="center" wrapText="1"/>
      <protection hidden="1"/>
    </xf>
    <xf numFmtId="0" fontId="33" fillId="0" borderId="0" xfId="0" applyFont="1" applyAlignment="1" applyProtection="1">
      <alignment horizontal="left"/>
      <protection hidden="1"/>
    </xf>
    <xf numFmtId="0" fontId="34" fillId="0" borderId="16" xfId="0" applyFont="1" applyFill="1" applyBorder="1" applyAlignment="1" applyProtection="1">
      <alignment/>
      <protection hidden="1"/>
    </xf>
    <xf numFmtId="0" fontId="34" fillId="0" borderId="10" xfId="0" applyFont="1" applyFill="1" applyBorder="1" applyAlignment="1" applyProtection="1" quotePrefix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183" fontId="3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183" fontId="34" fillId="0" borderId="27" xfId="0" applyNumberFormat="1" applyFont="1" applyFill="1" applyBorder="1" applyAlignment="1" applyProtection="1">
      <alignment vertical="center" shrinkToFit="1"/>
      <protection hidden="1"/>
    </xf>
    <xf numFmtId="183" fontId="34" fillId="0" borderId="0" xfId="0" applyNumberFormat="1" applyFont="1" applyFill="1" applyBorder="1" applyAlignment="1" applyProtection="1">
      <alignment vertical="center" shrinkToFit="1"/>
      <protection hidden="1"/>
    </xf>
    <xf numFmtId="183" fontId="34" fillId="0" borderId="10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Alignment="1" applyProtection="1">
      <alignment wrapText="1"/>
      <protection hidden="1"/>
    </xf>
    <xf numFmtId="0" fontId="93" fillId="0" borderId="10" xfId="0" applyFont="1" applyBorder="1" applyAlignment="1" applyProtection="1">
      <alignment wrapText="1"/>
      <protection hidden="1"/>
    </xf>
    <xf numFmtId="0" fontId="95" fillId="0" borderId="10" xfId="0" applyFont="1" applyBorder="1" applyAlignment="1" applyProtection="1">
      <alignment wrapText="1"/>
      <protection hidden="1"/>
    </xf>
    <xf numFmtId="0" fontId="96" fillId="0" borderId="10" xfId="0" applyFont="1" applyBorder="1" applyAlignment="1" applyProtection="1">
      <alignment wrapText="1"/>
      <protection hidden="1"/>
    </xf>
    <xf numFmtId="0" fontId="97" fillId="0" borderId="10" xfId="0" applyFont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16" borderId="10" xfId="0" applyFill="1" applyBorder="1" applyAlignment="1" applyProtection="1">
      <alignment wrapText="1"/>
      <protection hidden="1"/>
    </xf>
    <xf numFmtId="0" fontId="0" fillId="13" borderId="10" xfId="0" applyFont="1" applyFill="1" applyBorder="1" applyAlignment="1" applyProtection="1">
      <alignment wrapText="1"/>
      <protection hidden="1"/>
    </xf>
    <xf numFmtId="0" fontId="0" fillId="39" borderId="10" xfId="0" applyFont="1" applyFill="1" applyBorder="1" applyAlignment="1" applyProtection="1">
      <alignment wrapText="1"/>
      <protection hidden="1"/>
    </xf>
    <xf numFmtId="0" fontId="0" fillId="5" borderId="10" xfId="0" applyFont="1" applyFill="1" applyBorder="1" applyAlignment="1" applyProtection="1">
      <alignment wrapText="1"/>
      <protection hidden="1"/>
    </xf>
    <xf numFmtId="0" fontId="0" fillId="3" borderId="10" xfId="0" applyFont="1" applyFill="1" applyBorder="1" applyAlignment="1" applyProtection="1">
      <alignment wrapText="1"/>
      <protection hidden="1"/>
    </xf>
    <xf numFmtId="0" fontId="0" fillId="8" borderId="10" xfId="0" applyFont="1" applyFill="1" applyBorder="1" applyAlignment="1" applyProtection="1">
      <alignment wrapText="1"/>
      <protection hidden="1"/>
    </xf>
    <xf numFmtId="0" fontId="0" fillId="10" borderId="10" xfId="0" applyFont="1" applyFill="1" applyBorder="1" applyAlignment="1" applyProtection="1">
      <alignment wrapText="1"/>
      <protection hidden="1"/>
    </xf>
    <xf numFmtId="0" fontId="0" fillId="6" borderId="10" xfId="0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32" fillId="0" borderId="0" xfId="0" applyFont="1" applyAlignment="1" applyProtection="1">
      <alignment shrinkToFit="1"/>
      <protection hidden="1"/>
    </xf>
    <xf numFmtId="0" fontId="94" fillId="0" borderId="0" xfId="0" applyFont="1" applyAlignment="1" applyProtection="1">
      <alignment shrinkToFit="1"/>
      <protection hidden="1"/>
    </xf>
    <xf numFmtId="0" fontId="0" fillId="0" borderId="10" xfId="0" applyBorder="1" applyAlignment="1" applyProtection="1">
      <alignment/>
      <protection hidden="1"/>
    </xf>
    <xf numFmtId="0" fontId="32" fillId="37" borderId="10" xfId="0" applyFont="1" applyFill="1" applyBorder="1" applyAlignment="1" applyProtection="1">
      <alignment shrinkToFit="1"/>
      <protection hidden="1" locked="0"/>
    </xf>
    <xf numFmtId="4" fontId="32" fillId="37" borderId="10" xfId="0" applyNumberFormat="1" applyFont="1" applyFill="1" applyBorder="1" applyAlignment="1" applyProtection="1">
      <alignment shrinkToFit="1"/>
      <protection hidden="1" locked="0"/>
    </xf>
    <xf numFmtId="9" fontId="32" fillId="37" borderId="10" xfId="0" applyNumberFormat="1" applyFont="1" applyFill="1" applyBorder="1" applyAlignment="1" applyProtection="1">
      <alignment shrinkToFit="1"/>
      <protection hidden="1" locked="0"/>
    </xf>
    <xf numFmtId="0" fontId="94" fillId="37" borderId="10" xfId="0" applyFont="1" applyFill="1" applyBorder="1" applyAlignment="1" applyProtection="1">
      <alignment horizontal="center" shrinkToFit="1"/>
      <protection hidden="1" locked="0"/>
    </xf>
    <xf numFmtId="4" fontId="94" fillId="37" borderId="10" xfId="0" applyNumberFormat="1" applyFont="1" applyFill="1" applyBorder="1" applyAlignment="1" applyProtection="1">
      <alignment horizontal="center" shrinkToFit="1"/>
      <protection hidden="1" locked="0"/>
    </xf>
    <xf numFmtId="0" fontId="32" fillId="0" borderId="0" xfId="0" applyFont="1" applyAlignment="1" applyProtection="1">
      <alignment shrinkToFit="1"/>
      <protection hidden="1" locked="0"/>
    </xf>
    <xf numFmtId="0" fontId="98" fillId="37" borderId="10" xfId="0" applyFont="1" applyFill="1" applyBorder="1" applyAlignment="1" applyProtection="1">
      <alignment horizontal="center" shrinkToFit="1"/>
      <protection hidden="1" locked="0"/>
    </xf>
    <xf numFmtId="0" fontId="32" fillId="0" borderId="10" xfId="0" applyFont="1" applyBorder="1" applyAlignment="1" applyProtection="1">
      <alignment shrinkToFit="1"/>
      <protection hidden="1" locked="0"/>
    </xf>
    <xf numFmtId="4" fontId="32" fillId="0" borderId="10" xfId="0" applyNumberFormat="1" applyFont="1" applyBorder="1" applyAlignment="1" applyProtection="1">
      <alignment shrinkToFit="1"/>
      <protection hidden="1" locked="0"/>
    </xf>
    <xf numFmtId="4" fontId="32" fillId="0" borderId="0" xfId="0" applyNumberFormat="1" applyFont="1" applyBorder="1" applyAlignment="1" applyProtection="1">
      <alignment shrinkToFit="1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69" fillId="0" borderId="10" xfId="0" applyFont="1" applyBorder="1" applyAlignment="1" applyProtection="1">
      <alignment wrapText="1"/>
      <protection hidden="1"/>
    </xf>
    <xf numFmtId="0" fontId="69" fillId="0" borderId="0" xfId="0" applyFont="1" applyAlignment="1" applyProtection="1">
      <alignment/>
      <protection hidden="1"/>
    </xf>
    <xf numFmtId="0" fontId="70" fillId="0" borderId="17" xfId="0" applyFont="1" applyFill="1" applyBorder="1" applyAlignment="1" applyProtection="1">
      <alignment/>
      <protection hidden="1"/>
    </xf>
    <xf numFmtId="0" fontId="70" fillId="0" borderId="17" xfId="0" applyFont="1" applyFill="1" applyBorder="1" applyAlignment="1" applyProtection="1">
      <alignment/>
      <protection hidden="1"/>
    </xf>
    <xf numFmtId="0" fontId="70" fillId="0" borderId="16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0" fillId="0" borderId="10" xfId="0" applyFont="1" applyFill="1" applyBorder="1" applyAlignment="1" applyProtection="1">
      <alignment horizontal="center" wrapText="1"/>
      <protection hidden="1"/>
    </xf>
    <xf numFmtId="0" fontId="70" fillId="0" borderId="10" xfId="0" applyFont="1" applyFill="1" applyBorder="1" applyAlignment="1" applyProtection="1">
      <alignment horizontal="left" wrapText="1"/>
      <protection hidden="1"/>
    </xf>
    <xf numFmtId="0" fontId="70" fillId="0" borderId="10" xfId="0" applyFont="1" applyFill="1" applyBorder="1" applyAlignment="1" applyProtection="1">
      <alignment wrapText="1"/>
      <protection hidden="1"/>
    </xf>
    <xf numFmtId="0" fontId="70" fillId="0" borderId="16" xfId="0" applyFont="1" applyFill="1" applyBorder="1" applyAlignment="1" applyProtection="1">
      <alignment horizontal="center" wrapText="1" shrinkToFit="1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2" xfId="0" applyFont="1" applyFill="1" applyBorder="1" applyAlignment="1" applyProtection="1">
      <alignment horizontal="center" wrapText="1"/>
      <protection hidden="1"/>
    </xf>
    <xf numFmtId="0" fontId="70" fillId="0" borderId="18" xfId="0" applyFont="1" applyFill="1" applyBorder="1" applyAlignment="1" applyProtection="1">
      <alignment horizontal="center" wrapText="1" shrinkToFit="1"/>
      <protection hidden="1"/>
    </xf>
    <xf numFmtId="9" fontId="70" fillId="0" borderId="10" xfId="0" applyNumberFormat="1" applyFont="1" applyFill="1" applyBorder="1" applyAlignment="1" applyProtection="1">
      <alignment horizontal="center" wrapText="1"/>
      <protection hidden="1"/>
    </xf>
    <xf numFmtId="4" fontId="70" fillId="0" borderId="28" xfId="0" applyNumberFormat="1" applyFont="1" applyFill="1" applyBorder="1" applyAlignment="1" applyProtection="1">
      <alignment/>
      <protection hidden="1"/>
    </xf>
    <xf numFmtId="4" fontId="70" fillId="0" borderId="28" xfId="0" applyNumberFormat="1" applyFont="1" applyFill="1" applyBorder="1" applyAlignment="1" applyProtection="1">
      <alignment horizontal="center"/>
      <protection hidden="1"/>
    </xf>
    <xf numFmtId="4" fontId="70" fillId="0" borderId="29" xfId="0" applyNumberFormat="1" applyFont="1" applyFill="1" applyBorder="1" applyAlignment="1" applyProtection="1">
      <alignment/>
      <protection hidden="1"/>
    </xf>
    <xf numFmtId="4" fontId="70" fillId="0" borderId="30" xfId="0" applyNumberFormat="1" applyFont="1" applyFill="1" applyBorder="1" applyAlignment="1" applyProtection="1">
      <alignment/>
      <protection hidden="1"/>
    </xf>
    <xf numFmtId="0" fontId="70" fillId="0" borderId="27" xfId="0" applyFont="1" applyFill="1" applyBorder="1" applyAlignment="1" applyProtection="1">
      <alignment horizontal="center" vertical="center" shrinkToFit="1"/>
      <protection hidden="1"/>
    </xf>
    <xf numFmtId="4" fontId="70" fillId="0" borderId="27" xfId="0" applyNumberFormat="1" applyFont="1" applyFill="1" applyBorder="1" applyAlignment="1" applyProtection="1">
      <alignment horizontal="right" vertical="center" shrinkToFit="1"/>
      <protection hidden="1"/>
    </xf>
    <xf numFmtId="4" fontId="70" fillId="0" borderId="27" xfId="0" applyNumberFormat="1" applyFont="1" applyFill="1" applyBorder="1" applyAlignment="1" applyProtection="1">
      <alignment vertical="center" shrinkToFit="1"/>
      <protection hidden="1"/>
    </xf>
    <xf numFmtId="0" fontId="70" fillId="0" borderId="31" xfId="0" applyFont="1" applyFill="1" applyBorder="1" applyAlignment="1" applyProtection="1">
      <alignment horizontal="center" vertical="center" shrinkToFit="1"/>
      <protection hidden="1"/>
    </xf>
    <xf numFmtId="0" fontId="70" fillId="0" borderId="31" xfId="0" applyFont="1" applyFill="1" applyBorder="1" applyAlignment="1" applyProtection="1">
      <alignment horizontal="center" vertical="center" shrinkToFit="1"/>
      <protection hidden="1"/>
    </xf>
    <xf numFmtId="4" fontId="70" fillId="0" borderId="31" xfId="0" applyNumberFormat="1" applyFont="1" applyFill="1" applyBorder="1" applyAlignment="1" applyProtection="1">
      <alignment vertical="center" shrinkToFit="1"/>
      <protection hidden="1"/>
    </xf>
    <xf numFmtId="4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31" xfId="0" applyFont="1" applyFill="1" applyBorder="1" applyAlignment="1" applyProtection="1">
      <alignment horizontal="right" vertical="center" shrinkToFit="1"/>
      <protection hidden="1"/>
    </xf>
    <xf numFmtId="4" fontId="70" fillId="0" borderId="12" xfId="0" applyNumberFormat="1" applyFont="1" applyFill="1" applyBorder="1" applyAlignment="1" applyProtection="1">
      <alignment vertical="center" shrinkToFit="1"/>
      <protection hidden="1"/>
    </xf>
    <xf numFmtId="4" fontId="70" fillId="0" borderId="32" xfId="0" applyNumberFormat="1" applyFont="1" applyFill="1" applyBorder="1" applyAlignment="1" applyProtection="1">
      <alignment shrinkToFit="1"/>
      <protection hidden="1"/>
    </xf>
    <xf numFmtId="4" fontId="70" fillId="0" borderId="33" xfId="0" applyNumberFormat="1" applyFont="1" applyFill="1" applyBorder="1" applyAlignment="1" applyProtection="1">
      <alignment shrinkToFit="1"/>
      <protection hidden="1"/>
    </xf>
    <xf numFmtId="4" fontId="70" fillId="0" borderId="30" xfId="0" applyNumberFormat="1" applyFont="1" applyFill="1" applyBorder="1" applyAlignment="1" applyProtection="1">
      <alignment shrinkToFit="1"/>
      <protection hidden="1"/>
    </xf>
    <xf numFmtId="14" fontId="69" fillId="0" borderId="0" xfId="0" applyNumberFormat="1" applyFont="1" applyAlignment="1" applyProtection="1">
      <alignment/>
      <protection hidden="1"/>
    </xf>
    <xf numFmtId="0" fontId="69" fillId="0" borderId="0" xfId="0" applyFont="1" applyAlignment="1" applyProtection="1">
      <alignment horizontal="right"/>
      <protection hidden="1"/>
    </xf>
    <xf numFmtId="0" fontId="69" fillId="0" borderId="0" xfId="0" applyFont="1" applyAlignment="1" applyProtection="1">
      <alignment horizontal="left"/>
      <protection hidden="1"/>
    </xf>
    <xf numFmtId="0" fontId="70" fillId="0" borderId="0" xfId="0" applyFont="1" applyFill="1" applyAlignment="1" applyProtection="1">
      <alignment horizontal="center"/>
      <protection hidden="1"/>
    </xf>
    <xf numFmtId="0" fontId="71" fillId="0" borderId="17" xfId="0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4" fontId="70" fillId="0" borderId="0" xfId="0" applyNumberFormat="1" applyFont="1" applyFill="1" applyBorder="1" applyAlignment="1" applyProtection="1">
      <alignment horizontal="center"/>
      <protection hidden="1"/>
    </xf>
    <xf numFmtId="0" fontId="70" fillId="0" borderId="14" xfId="0" applyFont="1" applyFill="1" applyBorder="1" applyAlignment="1" applyProtection="1">
      <alignment horizontal="center"/>
      <protection hidden="1"/>
    </xf>
    <xf numFmtId="0" fontId="70" fillId="0" borderId="0" xfId="0" applyFont="1" applyFill="1" applyAlignment="1" applyProtection="1">
      <alignment/>
      <protection hidden="1"/>
    </xf>
    <xf numFmtId="192" fontId="70" fillId="0" borderId="0" xfId="0" applyNumberFormat="1" applyFont="1" applyFill="1" applyBorder="1" applyAlignment="1" applyProtection="1">
      <alignment horizontal="center"/>
      <protection hidden="1"/>
    </xf>
    <xf numFmtId="4" fontId="70" fillId="0" borderId="0" xfId="0" applyNumberFormat="1" applyFont="1" applyFill="1" applyBorder="1" applyAlignment="1" applyProtection="1">
      <alignment/>
      <protection hidden="1"/>
    </xf>
    <xf numFmtId="0" fontId="70" fillId="0" borderId="16" xfId="0" applyFont="1" applyFill="1" applyBorder="1" applyAlignment="1" applyProtection="1">
      <alignment/>
      <protection hidden="1"/>
    </xf>
    <xf numFmtId="0" fontId="70" fillId="0" borderId="15" xfId="0" applyFont="1" applyFill="1" applyBorder="1" applyAlignment="1" applyProtection="1">
      <alignment/>
      <protection hidden="1"/>
    </xf>
    <xf numFmtId="0" fontId="70" fillId="0" borderId="15" xfId="0" applyFont="1" applyFill="1" applyBorder="1" applyAlignment="1" applyProtection="1">
      <alignment/>
      <protection hidden="1"/>
    </xf>
    <xf numFmtId="192" fontId="70" fillId="0" borderId="15" xfId="0" applyNumberFormat="1" applyFont="1" applyFill="1" applyBorder="1" applyAlignment="1" applyProtection="1">
      <alignment horizontal="center" wrapText="1"/>
      <protection hidden="1"/>
    </xf>
    <xf numFmtId="0" fontId="70" fillId="0" borderId="10" xfId="0" applyFont="1" applyFill="1" applyBorder="1" applyAlignment="1" applyProtection="1" quotePrefix="1">
      <alignment horizontal="center"/>
      <protection hidden="1"/>
    </xf>
    <xf numFmtId="4" fontId="70" fillId="0" borderId="32" xfId="0" applyNumberFormat="1" applyFont="1" applyFill="1" applyBorder="1" applyAlignment="1" applyProtection="1">
      <alignment/>
      <protection hidden="1"/>
    </xf>
    <xf numFmtId="4" fontId="70" fillId="0" borderId="33" xfId="0" applyNumberFormat="1" applyFont="1" applyFill="1" applyBorder="1" applyAlignment="1" applyProtection="1">
      <alignment/>
      <protection hidden="1"/>
    </xf>
    <xf numFmtId="0" fontId="70" fillId="0" borderId="10" xfId="0" applyFont="1" applyFill="1" applyBorder="1" applyAlignment="1" applyProtection="1">
      <alignment horizontal="center"/>
      <protection hidden="1"/>
    </xf>
    <xf numFmtId="0" fontId="71" fillId="0" borderId="34" xfId="0" applyFont="1" applyFill="1" applyBorder="1" applyAlignment="1" applyProtection="1">
      <alignment/>
      <protection hidden="1"/>
    </xf>
    <xf numFmtId="0" fontId="71" fillId="0" borderId="35" xfId="0" applyFont="1" applyFill="1" applyBorder="1" applyAlignment="1" applyProtection="1">
      <alignment shrinkToFit="1"/>
      <protection hidden="1"/>
    </xf>
    <xf numFmtId="0" fontId="71" fillId="0" borderId="36" xfId="0" applyFont="1" applyFill="1" applyBorder="1" applyAlignment="1" applyProtection="1">
      <alignment shrinkToFit="1"/>
      <protection hidden="1"/>
    </xf>
    <xf numFmtId="0" fontId="71" fillId="0" borderId="37" xfId="0" applyFont="1" applyFill="1" applyBorder="1" applyAlignment="1" applyProtection="1">
      <alignment/>
      <protection hidden="1"/>
    </xf>
    <xf numFmtId="0" fontId="71" fillId="0" borderId="24" xfId="0" applyFont="1" applyFill="1" applyBorder="1" applyAlignment="1" applyProtection="1">
      <alignment shrinkToFit="1"/>
      <protection hidden="1"/>
    </xf>
    <xf numFmtId="0" fontId="71" fillId="0" borderId="26" xfId="0" applyFont="1" applyFill="1" applyBorder="1" applyAlignment="1" applyProtection="1">
      <alignment shrinkToFit="1"/>
      <protection hidden="1"/>
    </xf>
    <xf numFmtId="0" fontId="71" fillId="0" borderId="38" xfId="0" applyFont="1" applyFill="1" applyBorder="1" applyAlignment="1" applyProtection="1">
      <alignment/>
      <protection hidden="1"/>
    </xf>
    <xf numFmtId="0" fontId="71" fillId="0" borderId="39" xfId="0" applyFont="1" applyFill="1" applyBorder="1" applyAlignment="1" applyProtection="1">
      <alignment shrinkToFit="1"/>
      <protection hidden="1"/>
    </xf>
    <xf numFmtId="4" fontId="73" fillId="0" borderId="40" xfId="0" applyNumberFormat="1" applyFont="1" applyFill="1" applyBorder="1" applyAlignment="1" applyProtection="1">
      <alignment shrinkToFit="1"/>
      <protection hidden="1"/>
    </xf>
    <xf numFmtId="0" fontId="71" fillId="0" borderId="17" xfId="0" applyFont="1" applyFill="1" applyBorder="1" applyAlignment="1" applyProtection="1">
      <alignment shrinkToFit="1"/>
      <protection hidden="1"/>
    </xf>
    <xf numFmtId="0" fontId="71" fillId="0" borderId="0" xfId="0" applyFont="1" applyFill="1" applyBorder="1" applyAlignment="1" applyProtection="1">
      <alignment shrinkToFit="1"/>
      <protection hidden="1"/>
    </xf>
    <xf numFmtId="0" fontId="71" fillId="0" borderId="0" xfId="0" applyFont="1" applyFill="1" applyBorder="1" applyAlignment="1" applyProtection="1">
      <alignment horizontal="center" shrinkToFit="1"/>
      <protection hidden="1"/>
    </xf>
    <xf numFmtId="0" fontId="73" fillId="0" borderId="0" xfId="0" applyFont="1" applyAlignment="1" applyProtection="1">
      <alignment horizontal="left" wrapText="1"/>
      <protection hidden="1"/>
    </xf>
    <xf numFmtId="0" fontId="73" fillId="0" borderId="0" xfId="0" applyFont="1" applyAlignment="1" applyProtection="1">
      <alignment horizontal="left" shrinkToFit="1"/>
      <protection hidden="1"/>
    </xf>
    <xf numFmtId="4" fontId="71" fillId="0" borderId="36" xfId="0" applyNumberFormat="1" applyFont="1" applyFill="1" applyBorder="1" applyAlignment="1" applyProtection="1">
      <alignment shrinkToFit="1"/>
      <protection hidden="1"/>
    </xf>
    <xf numFmtId="0" fontId="72" fillId="0" borderId="0" xfId="0" applyFont="1" applyAlignment="1" applyProtection="1">
      <alignment shrinkToFit="1"/>
      <protection hidden="1"/>
    </xf>
    <xf numFmtId="0" fontId="5" fillId="0" borderId="26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 wrapText="1"/>
      <protection hidden="1"/>
    </xf>
    <xf numFmtId="0" fontId="94" fillId="0" borderId="0" xfId="0" applyFont="1" applyAlignment="1" applyProtection="1">
      <alignment shrinkToFit="1"/>
      <protection hidden="1" locked="0"/>
    </xf>
    <xf numFmtId="4" fontId="0" fillId="0" borderId="41" xfId="0" applyNumberFormat="1" applyBorder="1" applyAlignment="1" applyProtection="1">
      <alignment horizontal="center"/>
      <protection hidden="1"/>
    </xf>
    <xf numFmtId="4" fontId="0" fillId="0" borderId="21" xfId="0" applyNumberForma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4" fontId="0" fillId="0" borderId="22" xfId="0" applyNumberFormat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wrapText="1"/>
      <protection hidden="1"/>
    </xf>
    <xf numFmtId="0" fontId="0" fillId="40" borderId="0" xfId="0" applyFill="1" applyBorder="1" applyAlignment="1" applyProtection="1">
      <alignment horizontal="center" wrapText="1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22" fillId="0" borderId="41" xfId="0" applyFont="1" applyBorder="1" applyAlignment="1" applyProtection="1">
      <alignment horizontal="left" wrapText="1"/>
      <protection hidden="1" locked="0"/>
    </xf>
    <xf numFmtId="0" fontId="22" fillId="0" borderId="21" xfId="0" applyFont="1" applyBorder="1" applyAlignment="1" applyProtection="1">
      <alignment horizontal="left" wrapText="1"/>
      <protection hidden="1" locked="0"/>
    </xf>
    <xf numFmtId="0" fontId="22" fillId="0" borderId="22" xfId="0" applyFont="1" applyBorder="1" applyAlignment="1" applyProtection="1">
      <alignment horizontal="left" wrapText="1"/>
      <protection hidden="1"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0" fillId="41" borderId="0" xfId="0" applyFont="1" applyFill="1" applyAlignment="1" applyProtection="1">
      <alignment horizontal="center"/>
      <protection hidden="1"/>
    </xf>
    <xf numFmtId="0" fontId="0" fillId="41" borderId="0" xfId="0" applyFont="1" applyFill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left"/>
      <protection hidden="1" locked="0"/>
    </xf>
    <xf numFmtId="0" fontId="5" fillId="0" borderId="21" xfId="0" applyFont="1" applyBorder="1" applyAlignment="1" applyProtection="1">
      <alignment horizontal="left"/>
      <protection hidden="1" locked="0"/>
    </xf>
    <xf numFmtId="0" fontId="5" fillId="0" borderId="22" xfId="0" applyFont="1" applyBorder="1" applyAlignment="1" applyProtection="1">
      <alignment horizontal="left"/>
      <protection hidden="1"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34" borderId="25" xfId="0" applyFont="1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4" fontId="99" fillId="0" borderId="21" xfId="0" applyNumberFormat="1" applyFont="1" applyBorder="1" applyAlignment="1" applyProtection="1">
      <alignment horizontal="center"/>
      <protection hidden="1"/>
    </xf>
    <xf numFmtId="4" fontId="99" fillId="0" borderId="22" xfId="0" applyNumberFormat="1" applyFont="1" applyBorder="1" applyAlignment="1" applyProtection="1">
      <alignment horizontal="center"/>
      <protection hidden="1"/>
    </xf>
    <xf numFmtId="0" fontId="100" fillId="0" borderId="21" xfId="0" applyFont="1" applyBorder="1" applyAlignment="1" applyProtection="1">
      <alignment horizontal="left" wrapText="1"/>
      <protection locked="0"/>
    </xf>
    <xf numFmtId="0" fontId="100" fillId="0" borderId="22" xfId="0" applyFont="1" applyBorder="1" applyAlignment="1" applyProtection="1">
      <alignment horizontal="left" wrapText="1"/>
      <protection locked="0"/>
    </xf>
    <xf numFmtId="186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186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9" fontId="1" fillId="0" borderId="21" xfId="0" applyNumberFormat="1" applyFont="1" applyFill="1" applyBorder="1" applyAlignment="1" applyProtection="1">
      <alignment horizontal="left" vertical="center" wrapText="1"/>
      <protection hidden="1"/>
    </xf>
    <xf numFmtId="9" fontId="1" fillId="0" borderId="22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center" wrapText="1"/>
      <protection hidden="1"/>
    </xf>
    <xf numFmtId="0" fontId="14" fillId="0" borderId="11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left" wrapText="1"/>
      <protection hidden="1"/>
    </xf>
    <xf numFmtId="0" fontId="5" fillId="0" borderId="43" xfId="0" applyFont="1" applyBorder="1" applyAlignment="1" applyProtection="1">
      <alignment horizontal="left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wrapText="1"/>
      <protection hidden="1"/>
    </xf>
    <xf numFmtId="0" fontId="21" fillId="0" borderId="11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4" fontId="19" fillId="0" borderId="0" xfId="0" applyNumberFormat="1" applyFont="1" applyBorder="1" applyAlignment="1" applyProtection="1">
      <alignment horizontal="left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93" fillId="0" borderId="10" xfId="0" applyFont="1" applyBorder="1" applyAlignment="1" applyProtection="1">
      <alignment horizontal="center" wrapText="1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101" fillId="0" borderId="10" xfId="0" applyFont="1" applyBorder="1" applyAlignment="1" applyProtection="1">
      <alignment horizontal="center" wrapText="1"/>
      <protection hidden="1"/>
    </xf>
    <xf numFmtId="3" fontId="70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70" fillId="0" borderId="12" xfId="0" applyNumberFormat="1" applyFont="1" applyFill="1" applyBorder="1" applyAlignment="1" applyProtection="1">
      <alignment horizontal="center" vertical="center" wrapText="1"/>
      <protection hidden="1"/>
    </xf>
    <xf numFmtId="4" fontId="70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9" fillId="0" borderId="31" xfId="0" applyFont="1" applyBorder="1" applyAlignment="1" applyProtection="1">
      <alignment shrinkToFit="1"/>
      <protection hidden="1"/>
    </xf>
    <xf numFmtId="0" fontId="69" fillId="0" borderId="12" xfId="0" applyFont="1" applyBorder="1" applyAlignment="1" applyProtection="1">
      <alignment shrinkToFit="1"/>
      <protection hidden="1"/>
    </xf>
    <xf numFmtId="0" fontId="70" fillId="0" borderId="27" xfId="0" applyFont="1" applyFill="1" applyBorder="1" applyAlignment="1" applyProtection="1">
      <alignment horizontal="center" vertical="center" wrapText="1" shrinkToFit="1"/>
      <protection hidden="1"/>
    </xf>
    <xf numFmtId="0" fontId="70" fillId="0" borderId="31" xfId="0" applyFont="1" applyFill="1" applyBorder="1" applyAlignment="1" applyProtection="1">
      <alignment horizontal="center" vertical="center" wrapText="1" shrinkToFit="1"/>
      <protection hidden="1"/>
    </xf>
    <xf numFmtId="0" fontId="70" fillId="0" borderId="12" xfId="0" applyFont="1" applyFill="1" applyBorder="1" applyAlignment="1" applyProtection="1">
      <alignment horizontal="center" vertical="center" wrapText="1" shrinkToFit="1"/>
      <protection hidden="1"/>
    </xf>
    <xf numFmtId="0" fontId="70" fillId="0" borderId="27" xfId="0" applyFont="1" applyFill="1" applyBorder="1" applyAlignment="1" applyProtection="1">
      <alignment horizontal="center" wrapText="1"/>
      <protection hidden="1"/>
    </xf>
    <xf numFmtId="0" fontId="70" fillId="0" borderId="12" xfId="0" applyFont="1" applyFill="1" applyBorder="1" applyAlignment="1" applyProtection="1">
      <alignment horizontal="center" wrapText="1"/>
      <protection hidden="1"/>
    </xf>
    <xf numFmtId="0" fontId="70" fillId="0" borderId="27" xfId="0" applyFont="1" applyFill="1" applyBorder="1" applyAlignment="1" applyProtection="1">
      <alignment horizontal="center" vertical="center" shrinkToFit="1"/>
      <protection hidden="1"/>
    </xf>
    <xf numFmtId="0" fontId="70" fillId="0" borderId="31" xfId="0" applyFont="1" applyFill="1" applyBorder="1" applyAlignment="1" applyProtection="1">
      <alignment horizontal="center" vertical="center" shrinkToFit="1"/>
      <protection hidden="1"/>
    </xf>
    <xf numFmtId="0" fontId="34" fillId="0" borderId="14" xfId="0" applyFont="1" applyFill="1" applyBorder="1" applyAlignment="1" applyProtection="1">
      <alignment horizontal="left"/>
      <protection hidden="1"/>
    </xf>
    <xf numFmtId="0" fontId="34" fillId="0" borderId="23" xfId="0" applyFont="1" applyFill="1" applyBorder="1" applyAlignment="1" applyProtection="1">
      <alignment horizontal="left"/>
      <protection hidden="1"/>
    </xf>
    <xf numFmtId="0" fontId="34" fillId="0" borderId="11" xfId="0" applyFont="1" applyFill="1" applyBorder="1" applyAlignment="1" applyProtection="1">
      <alignment horizontal="left"/>
      <protection hidden="1"/>
    </xf>
    <xf numFmtId="0" fontId="70" fillId="0" borderId="14" xfId="0" applyFont="1" applyFill="1" applyBorder="1" applyAlignment="1" applyProtection="1">
      <alignment horizontal="center"/>
      <protection hidden="1"/>
    </xf>
    <xf numFmtId="0" fontId="70" fillId="0" borderId="23" xfId="0" applyFont="1" applyFill="1" applyBorder="1" applyAlignment="1" applyProtection="1">
      <alignment horizontal="center"/>
      <protection hidden="1"/>
    </xf>
    <xf numFmtId="0" fontId="70" fillId="0" borderId="11" xfId="0" applyFont="1" applyFill="1" applyBorder="1" applyAlignment="1" applyProtection="1">
      <alignment horizontal="center"/>
      <protection hidden="1"/>
    </xf>
    <xf numFmtId="4" fontId="70" fillId="0" borderId="27" xfId="0" applyNumberFormat="1" applyFont="1" applyFill="1" applyBorder="1" applyAlignment="1" applyProtection="1">
      <alignment horizontal="center" vertical="center"/>
      <protection hidden="1"/>
    </xf>
    <xf numFmtId="4" fontId="70" fillId="0" borderId="31" xfId="0" applyNumberFormat="1" applyFont="1" applyFill="1" applyBorder="1" applyAlignment="1" applyProtection="1">
      <alignment horizontal="center" vertical="center"/>
      <protection hidden="1"/>
    </xf>
    <xf numFmtId="4" fontId="70" fillId="0" borderId="12" xfId="0" applyNumberFormat="1" applyFont="1" applyFill="1" applyBorder="1" applyAlignment="1" applyProtection="1">
      <alignment horizontal="center" vertical="center"/>
      <protection hidden="1"/>
    </xf>
    <xf numFmtId="0" fontId="70" fillId="0" borderId="16" xfId="0" applyFont="1" applyFill="1" applyBorder="1" applyAlignment="1" applyProtection="1">
      <alignment horizontal="center" textRotation="90" wrapText="1"/>
      <protection hidden="1"/>
    </xf>
    <xf numFmtId="0" fontId="70" fillId="0" borderId="43" xfId="0" applyFont="1" applyFill="1" applyBorder="1" applyAlignment="1" applyProtection="1">
      <alignment horizontal="center" textRotation="90" wrapText="1"/>
      <protection hidden="1"/>
    </xf>
    <xf numFmtId="0" fontId="70" fillId="0" borderId="18" xfId="0" applyFont="1" applyFill="1" applyBorder="1" applyAlignment="1" applyProtection="1">
      <alignment horizontal="center" textRotation="90" wrapText="1"/>
      <protection hidden="1"/>
    </xf>
    <xf numFmtId="0" fontId="70" fillId="0" borderId="19" xfId="0" applyFont="1" applyFill="1" applyBorder="1" applyAlignment="1" applyProtection="1">
      <alignment horizontal="center" textRotation="90" wrapText="1"/>
      <protection hidden="1"/>
    </xf>
    <xf numFmtId="0" fontId="70" fillId="0" borderId="20" xfId="0" applyFont="1" applyFill="1" applyBorder="1" applyAlignment="1" applyProtection="1">
      <alignment horizontal="center" textRotation="90" wrapText="1"/>
      <protection hidden="1"/>
    </xf>
    <xf numFmtId="0" fontId="70" fillId="0" borderId="13" xfId="0" applyFont="1" applyFill="1" applyBorder="1" applyAlignment="1" applyProtection="1">
      <alignment horizontal="center" textRotation="90" wrapText="1"/>
      <protection hidden="1"/>
    </xf>
    <xf numFmtId="0" fontId="70" fillId="0" borderId="12" xfId="0" applyFont="1" applyFill="1" applyBorder="1" applyAlignment="1" applyProtection="1">
      <alignment horizontal="center" vertical="center" shrinkToFit="1"/>
      <protection hidden="1"/>
    </xf>
    <xf numFmtId="14" fontId="69" fillId="0" borderId="0" xfId="0" applyNumberFormat="1" applyFont="1" applyAlignment="1" applyProtection="1">
      <alignment horizontal="left"/>
      <protection hidden="1"/>
    </xf>
    <xf numFmtId="1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1" fontId="7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16" xfId="0" applyFont="1" applyFill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/>
      <protection hidden="1"/>
    </xf>
    <xf numFmtId="0" fontId="69" fillId="0" borderId="43" xfId="0" applyFont="1" applyBorder="1" applyAlignment="1" applyProtection="1">
      <alignment/>
      <protection hidden="1"/>
    </xf>
    <xf numFmtId="0" fontId="70" fillId="0" borderId="18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19" xfId="0" applyFont="1" applyBorder="1" applyAlignment="1" applyProtection="1">
      <alignment/>
      <protection hidden="1"/>
    </xf>
    <xf numFmtId="0" fontId="69" fillId="0" borderId="20" xfId="0" applyFont="1" applyBorder="1" applyAlignment="1" applyProtection="1">
      <alignment/>
      <protection hidden="1"/>
    </xf>
    <xf numFmtId="0" fontId="69" fillId="0" borderId="15" xfId="0" applyFont="1" applyBorder="1" applyAlignment="1" applyProtection="1">
      <alignment/>
      <protection hidden="1"/>
    </xf>
    <xf numFmtId="0" fontId="69" fillId="0" borderId="13" xfId="0" applyFont="1" applyBorder="1" applyAlignment="1" applyProtection="1">
      <alignment/>
      <protection hidden="1"/>
    </xf>
    <xf numFmtId="4" fontId="70" fillId="0" borderId="15" xfId="0" applyNumberFormat="1" applyFont="1" applyFill="1" applyBorder="1" applyAlignment="1" applyProtection="1">
      <alignment horizontal="center"/>
      <protection hidden="1"/>
    </xf>
    <xf numFmtId="4" fontId="70" fillId="0" borderId="27" xfId="0" applyNumberFormat="1" applyFont="1" applyFill="1" applyBorder="1" applyAlignment="1" applyProtection="1">
      <alignment horizontal="center" vertical="center" shrinkToFit="1"/>
      <protection hidden="1"/>
    </xf>
    <xf numFmtId="4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4" fontId="70" fillId="0" borderId="12" xfId="0" applyNumberFormat="1" applyFont="1" applyFill="1" applyBorder="1" applyAlignment="1" applyProtection="1">
      <alignment horizontal="center" vertical="center" shrinkToFit="1"/>
      <protection hidden="1"/>
    </xf>
    <xf numFmtId="4" fontId="70" fillId="0" borderId="0" xfId="0" applyNumberFormat="1" applyFont="1" applyFill="1" applyBorder="1" applyAlignment="1" applyProtection="1">
      <alignment horizontal="center"/>
      <protection hidden="1"/>
    </xf>
    <xf numFmtId="192" fontId="70" fillId="0" borderId="27" xfId="0" applyNumberFormat="1" applyFont="1" applyFill="1" applyBorder="1" applyAlignment="1" applyProtection="1">
      <alignment horizontal="center" vertical="center" shrinkToFit="1"/>
      <protection hidden="1"/>
    </xf>
    <xf numFmtId="192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27" xfId="0" applyFont="1" applyFill="1" applyBorder="1" applyAlignment="1" applyProtection="1">
      <alignment horizontal="center" textRotation="90" wrapText="1"/>
      <protection hidden="1"/>
    </xf>
    <xf numFmtId="0" fontId="69" fillId="0" borderId="31" xfId="0" applyFont="1" applyBorder="1" applyAlignment="1" applyProtection="1">
      <alignment/>
      <protection hidden="1"/>
    </xf>
    <xf numFmtId="0" fontId="69" fillId="0" borderId="12" xfId="0" applyFont="1" applyBorder="1" applyAlignment="1" applyProtection="1">
      <alignment/>
      <protection hidden="1"/>
    </xf>
    <xf numFmtId="4" fontId="34" fillId="0" borderId="0" xfId="0" applyNumberFormat="1" applyFont="1" applyFill="1" applyBorder="1" applyAlignment="1" applyProtection="1">
      <alignment horizontal="center"/>
      <protection hidden="1"/>
    </xf>
    <xf numFmtId="0" fontId="35" fillId="0" borderId="14" xfId="0" applyFont="1" applyFill="1" applyBorder="1" applyAlignment="1" applyProtection="1">
      <alignment horizontal="center"/>
      <protection hidden="1"/>
    </xf>
    <xf numFmtId="0" fontId="35" fillId="0" borderId="23" xfId="0" applyFont="1" applyFill="1" applyBorder="1" applyAlignment="1" applyProtection="1">
      <alignment horizontal="center"/>
      <protection hidden="1"/>
    </xf>
    <xf numFmtId="0" fontId="35" fillId="0" borderId="11" xfId="0" applyFont="1" applyFill="1" applyBorder="1" applyAlignment="1" applyProtection="1">
      <alignment horizontal="center"/>
      <protection hidden="1"/>
    </xf>
    <xf numFmtId="4" fontId="34" fillId="0" borderId="15" xfId="0" applyNumberFormat="1" applyFont="1" applyFill="1" applyBorder="1" applyAlignment="1" applyProtection="1">
      <alignment horizontal="center"/>
      <protection hidden="1"/>
    </xf>
    <xf numFmtId="0" fontId="34" fillId="0" borderId="15" xfId="0" applyFont="1" applyFill="1" applyBorder="1" applyAlignment="1" applyProtection="1">
      <alignment horizontal="center"/>
      <protection hidden="1"/>
    </xf>
    <xf numFmtId="0" fontId="70" fillId="0" borderId="27" xfId="0" applyFont="1" applyFill="1" applyBorder="1" applyAlignment="1" applyProtection="1">
      <alignment horizontal="center" vertical="center" wrapText="1"/>
      <protection hidden="1"/>
    </xf>
    <xf numFmtId="3" fontId="70" fillId="0" borderId="27" xfId="0" applyNumberFormat="1" applyFont="1" applyFill="1" applyBorder="1" applyAlignment="1" applyProtection="1">
      <alignment horizontal="center" textRotation="90" wrapText="1"/>
      <protection hidden="1"/>
    </xf>
    <xf numFmtId="3" fontId="70" fillId="0" borderId="12" xfId="0" applyNumberFormat="1" applyFont="1" applyFill="1" applyBorder="1" applyAlignment="1" applyProtection="1">
      <alignment horizontal="center" textRotation="90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70" fillId="0" borderId="12" xfId="0" applyFont="1" applyFill="1" applyBorder="1" applyAlignment="1" applyProtection="1">
      <alignment horizontal="center" textRotation="90" wrapText="1"/>
      <protection hidden="1"/>
    </xf>
    <xf numFmtId="0" fontId="70" fillId="0" borderId="27" xfId="0" applyFont="1" applyFill="1" applyBorder="1" applyAlignment="1" applyProtection="1">
      <alignment horizontal="center" textRotation="90"/>
      <protection hidden="1"/>
    </xf>
    <xf numFmtId="0" fontId="70" fillId="0" borderId="27" xfId="0" applyFont="1" applyFill="1" applyBorder="1" applyAlignment="1" applyProtection="1">
      <alignment horizontal="center" textRotation="67"/>
      <protection hidden="1"/>
    </xf>
    <xf numFmtId="4" fontId="70" fillId="0" borderId="27" xfId="0" applyNumberFormat="1" applyFont="1" applyFill="1" applyBorder="1" applyAlignment="1" applyProtection="1">
      <alignment horizontal="center" textRotation="67"/>
      <protection hidden="1"/>
    </xf>
    <xf numFmtId="4" fontId="70" fillId="0" borderId="12" xfId="0" applyNumberFormat="1" applyFont="1" applyFill="1" applyBorder="1" applyAlignment="1" applyProtection="1">
      <alignment horizontal="center" textRotation="67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 locked="0"/>
    </xf>
    <xf numFmtId="183" fontId="34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183" fontId="70" fillId="0" borderId="27" xfId="0" applyNumberFormat="1" applyFont="1" applyFill="1" applyBorder="1" applyAlignment="1" applyProtection="1">
      <alignment horizontal="center" vertical="center" textRotation="90" shrinkToFit="1"/>
      <protection hidden="1"/>
    </xf>
    <xf numFmtId="0" fontId="69" fillId="0" borderId="31" xfId="0" applyFont="1" applyBorder="1" applyAlignment="1" applyProtection="1">
      <alignment textRotation="90" shrinkToFit="1"/>
      <protection hidden="1"/>
    </xf>
    <xf numFmtId="0" fontId="69" fillId="0" borderId="12" xfId="0" applyFont="1" applyBorder="1" applyAlignment="1" applyProtection="1">
      <alignment textRotation="90" shrinkToFit="1"/>
      <protection hidden="1"/>
    </xf>
    <xf numFmtId="0" fontId="70" fillId="0" borderId="16" xfId="0" applyFont="1" applyFill="1" applyBorder="1" applyAlignment="1" applyProtection="1">
      <alignment horizontal="center" vertical="center" wrapText="1" shrinkToFit="1"/>
      <protection hidden="1"/>
    </xf>
    <xf numFmtId="0" fontId="70" fillId="0" borderId="43" xfId="0" applyFont="1" applyFill="1" applyBorder="1" applyAlignment="1" applyProtection="1">
      <alignment horizontal="center" vertical="center" wrapText="1" shrinkToFit="1"/>
      <protection hidden="1"/>
    </xf>
    <xf numFmtId="0" fontId="70" fillId="0" borderId="18" xfId="0" applyFont="1" applyFill="1" applyBorder="1" applyAlignment="1" applyProtection="1">
      <alignment horizontal="center" vertical="center" wrapText="1" shrinkToFit="1"/>
      <protection hidden="1"/>
    </xf>
    <xf numFmtId="0" fontId="70" fillId="0" borderId="19" xfId="0" applyFont="1" applyFill="1" applyBorder="1" applyAlignment="1" applyProtection="1">
      <alignment horizontal="center" vertical="center" wrapText="1" shrinkToFit="1"/>
      <protection hidden="1"/>
    </xf>
    <xf numFmtId="0" fontId="70" fillId="0" borderId="20" xfId="0" applyFont="1" applyFill="1" applyBorder="1" applyAlignment="1" applyProtection="1">
      <alignment horizontal="center" vertical="center" wrapText="1" shrinkToFit="1"/>
      <protection hidden="1"/>
    </xf>
    <xf numFmtId="0" fontId="70" fillId="0" borderId="13" xfId="0" applyFont="1" applyFill="1" applyBorder="1" applyAlignment="1" applyProtection="1">
      <alignment horizontal="center" vertical="center" wrapText="1" shrinkToFit="1"/>
      <protection hidden="1"/>
    </xf>
    <xf numFmtId="0" fontId="0" fillId="41" borderId="0" xfId="0" applyFill="1" applyAlignment="1" applyProtection="1">
      <alignment horizontal="center" vertical="center" textRotation="90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70" fillId="0" borderId="10" xfId="0" applyFont="1" applyFill="1" applyBorder="1" applyAlignment="1" applyProtection="1">
      <alignment horizontal="center" vertical="center" shrinkToFit="1"/>
      <protection hidden="1"/>
    </xf>
    <xf numFmtId="0" fontId="69" fillId="0" borderId="10" xfId="0" applyFont="1" applyBorder="1" applyAlignment="1" applyProtection="1">
      <alignment shrinkToFit="1"/>
      <protection hidden="1"/>
    </xf>
    <xf numFmtId="0" fontId="70" fillId="0" borderId="15" xfId="0" applyFont="1" applyFill="1" applyBorder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 vertical="center" textRotation="90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 textRotation="90"/>
      <protection hidden="1"/>
    </xf>
    <xf numFmtId="0" fontId="0" fillId="43" borderId="0" xfId="0" applyFill="1" applyAlignment="1" applyProtection="1">
      <alignment horizontal="center" vertical="center" textRotation="90"/>
      <protection hidden="1"/>
    </xf>
    <xf numFmtId="0" fontId="0" fillId="44" borderId="0" xfId="0" applyFill="1" applyAlignment="1" applyProtection="1">
      <alignment horizontal="center" vertical="center" textRotation="90"/>
      <protection hidden="1"/>
    </xf>
    <xf numFmtId="0" fontId="0" fillId="36" borderId="0" xfId="0" applyFill="1" applyAlignment="1" applyProtection="1">
      <alignment horizontal="center" vertical="center" textRotation="90"/>
      <protection hidden="1"/>
    </xf>
    <xf numFmtId="0" fontId="72" fillId="0" borderId="0" xfId="0" applyFont="1" applyAlignment="1" applyProtection="1">
      <alignment horizontal="center" shrinkToFit="1"/>
      <protection hidden="1"/>
    </xf>
    <xf numFmtId="0" fontId="40" fillId="0" borderId="0" xfId="0" applyFont="1" applyAlignment="1" applyProtection="1">
      <alignment horizontal="center" wrapText="1"/>
      <protection hidden="1"/>
    </xf>
    <xf numFmtId="0" fontId="41" fillId="0" borderId="0" xfId="0" applyFont="1" applyAlignment="1" applyProtection="1">
      <alignment horizontal="center"/>
      <protection hidden="1"/>
    </xf>
    <xf numFmtId="0" fontId="73" fillId="0" borderId="0" xfId="0" applyFont="1" applyAlignment="1" applyProtection="1">
      <alignment horizontal="center" wrapText="1"/>
      <protection hidden="1"/>
    </xf>
    <xf numFmtId="0" fontId="73" fillId="0" borderId="0" xfId="0" applyFont="1" applyAlignment="1" applyProtection="1">
      <alignment horizontal="center"/>
      <protection hidden="1"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center" wrapText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22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1:AA146"/>
  <sheetViews>
    <sheetView showGridLines="0" showZeros="0" tabSelected="1" zoomScale="115" zoomScaleNormal="115" zoomScaleSheetLayoutView="100" zoomScalePageLayoutView="0" workbookViewId="0" topLeftCell="A75">
      <selection activeCell="O80" sqref="O80"/>
    </sheetView>
  </sheetViews>
  <sheetFormatPr defaultColWidth="9.140625" defaultRowHeight="12.75"/>
  <cols>
    <col min="1" max="1" width="8.00390625" style="1" customWidth="1"/>
    <col min="2" max="2" width="29.28125" style="1" bestFit="1" customWidth="1"/>
    <col min="3" max="3" width="4.00390625" style="1" customWidth="1"/>
    <col min="4" max="4" width="3.28125" style="1" customWidth="1"/>
    <col min="5" max="5" width="3.8515625" style="1" customWidth="1"/>
    <col min="6" max="6" width="2.28125" style="1" customWidth="1"/>
    <col min="7" max="7" width="5.57421875" style="1" customWidth="1"/>
    <col min="8" max="8" width="2.140625" style="1" customWidth="1"/>
    <col min="9" max="9" width="4.00390625" style="1" customWidth="1"/>
    <col min="10" max="10" width="2.28125" style="1" customWidth="1"/>
    <col min="11" max="11" width="4.00390625" style="1" customWidth="1"/>
    <col min="12" max="12" width="2.00390625" style="1" customWidth="1"/>
    <col min="13" max="14" width="5.57421875" style="1" customWidth="1"/>
    <col min="15" max="15" width="24.57421875" style="1" customWidth="1"/>
    <col min="16" max="16" width="26.00390625" style="1" customWidth="1"/>
    <col min="17" max="17" width="5.57421875" style="1" customWidth="1"/>
    <col min="18" max="18" width="4.421875" style="1" customWidth="1"/>
    <col min="19" max="19" width="6.00390625" style="4" customWidth="1"/>
    <col min="20" max="20" width="31.140625" style="4" customWidth="1"/>
    <col min="21" max="21" width="26.7109375" style="4" customWidth="1"/>
    <col min="22" max="22" width="29.7109375" style="4" customWidth="1"/>
    <col min="23" max="24" width="8.421875" style="1" customWidth="1"/>
    <col min="25" max="25" width="20.7109375" style="1" customWidth="1"/>
    <col min="26" max="26" width="11.140625" style="1" bestFit="1" customWidth="1"/>
    <col min="27" max="27" width="7.8515625" style="1" customWidth="1"/>
    <col min="28" max="16384" width="9.140625" style="1" customWidth="1"/>
  </cols>
  <sheetData>
    <row r="1" spans="2:5" ht="15.75" hidden="1">
      <c r="B1" s="90" t="str">
        <f>+'Kadro Yeri'!C4</f>
        <v>AFYON MESLEK YÜKSEKOKULU MÜDÜRLÜĞÜ</v>
      </c>
      <c r="C1" s="92" t="s">
        <v>41</v>
      </c>
      <c r="D1" s="92" t="s">
        <v>40</v>
      </c>
      <c r="E1" s="92" t="s">
        <v>54</v>
      </c>
    </row>
    <row r="2" spans="2:15" ht="15.75" hidden="1">
      <c r="B2" s="90" t="str">
        <f>+'Kadro Yeri'!C5</f>
        <v>AFYON SAĞLIK YÜKSEKOKULU MÜDÜRLÜĞÜ</v>
      </c>
      <c r="C2" s="92"/>
      <c r="D2" s="93" t="s">
        <v>42</v>
      </c>
      <c r="E2" s="92">
        <v>2008</v>
      </c>
      <c r="G2" s="131" t="s">
        <v>42</v>
      </c>
      <c r="N2" s="1">
        <f>IF(O2="Sendika Aidatı",1,0)</f>
        <v>0</v>
      </c>
      <c r="O2" s="95"/>
    </row>
    <row r="3" spans="2:15" ht="15.75" hidden="1">
      <c r="B3" s="90" t="str">
        <f>+'Kadro Yeri'!C6</f>
        <v>AHMET NECDET SEZER ARAŞTIRMA VE UYGULAMA HASTANESİ BAŞHEKİMLİĞİ</v>
      </c>
      <c r="C3" s="92"/>
      <c r="D3" s="93" t="s">
        <v>43</v>
      </c>
      <c r="E3" s="92">
        <v>2009</v>
      </c>
      <c r="G3" s="131" t="s">
        <v>43</v>
      </c>
      <c r="O3" s="96"/>
    </row>
    <row r="4" spans="2:7" ht="15.75" hidden="1">
      <c r="B4" s="90" t="str">
        <f>+'Kadro Yeri'!C7</f>
        <v>ATATÜRK SAĞLIK HİZMETLERİ MESLEK YÜKSEKOKULU MÜDÜRLÜĞÜ</v>
      </c>
      <c r="C4" s="92"/>
      <c r="D4" s="93" t="s">
        <v>44</v>
      </c>
      <c r="E4" s="92">
        <v>2010</v>
      </c>
      <c r="G4" s="131" t="s">
        <v>44</v>
      </c>
    </row>
    <row r="5" spans="2:16" ht="15.75" hidden="1">
      <c r="B5" s="90" t="str">
        <f>+'Kadro Yeri'!C8</f>
        <v>BAŞMAKÇI MESLEK YÜKSEKOKULU MÜDÜRLÜĞÜ</v>
      </c>
      <c r="C5" s="92"/>
      <c r="D5" s="93" t="s">
        <v>45</v>
      </c>
      <c r="E5" s="92">
        <v>2011</v>
      </c>
      <c r="G5" s="131" t="s">
        <v>45</v>
      </c>
      <c r="O5" s="94" t="str">
        <f>+'Kad Ünv ve Puan'!C4</f>
        <v>KADRO ÜNVANI</v>
      </c>
      <c r="P5" s="94" t="str">
        <f>+'Kad Ünv ve Puan'!D4</f>
        <v>KATSAYISI</v>
      </c>
    </row>
    <row r="6" spans="2:16" ht="15.75" hidden="1">
      <c r="B6" s="90" t="str">
        <f>+'Kadro Yeri'!C9</f>
        <v>BAYAT MESLEK YÜKSEKOKULU MÜDÜRLÜĞÜ</v>
      </c>
      <c r="C6" s="92"/>
      <c r="D6" s="93" t="s">
        <v>46</v>
      </c>
      <c r="E6" s="92">
        <v>2012</v>
      </c>
      <c r="G6" s="131" t="s">
        <v>46</v>
      </c>
      <c r="O6" s="94" t="str">
        <f>+'Kad Ünv ve Puan'!C5</f>
        <v>Prof.Dr.</v>
      </c>
      <c r="P6" s="94">
        <f>+'Kad Ünv ve Puan'!D5</f>
        <v>300</v>
      </c>
    </row>
    <row r="7" spans="2:16" ht="15.75" hidden="1">
      <c r="B7" s="90" t="str">
        <f>+'Kadro Yeri'!C10</f>
        <v>BEDEN EĞİTİMİ VE SPOR YÜKSEKOKULU MÜDÜRLÜĞÜ</v>
      </c>
      <c r="C7" s="92"/>
      <c r="D7" s="93" t="s">
        <v>47</v>
      </c>
      <c r="E7" s="92">
        <v>2013</v>
      </c>
      <c r="G7" s="131" t="s">
        <v>47</v>
      </c>
      <c r="O7" s="94" t="str">
        <f>+'Kad Ünv ve Puan'!C6</f>
        <v>Doç.Dr.</v>
      </c>
      <c r="P7" s="94">
        <f>+'Kad Ünv ve Puan'!D6</f>
        <v>250</v>
      </c>
    </row>
    <row r="8" spans="2:16" ht="15.75" hidden="1">
      <c r="B8" s="90" t="str">
        <f>+'Kadro Yeri'!C11</f>
        <v>BİLGİ İŞLEM DAİRE BAŞKANLIĞI</v>
      </c>
      <c r="C8" s="92"/>
      <c r="D8" s="93" t="s">
        <v>48</v>
      </c>
      <c r="E8" s="92">
        <v>2014</v>
      </c>
      <c r="G8" s="131" t="s">
        <v>48</v>
      </c>
      <c r="O8" s="94" t="str">
        <f>+'Kad Ünv ve Puan'!C7</f>
        <v>Yrd.Doç.Dr.</v>
      </c>
      <c r="P8" s="94">
        <f>+'Kad Ünv ve Puan'!D7</f>
        <v>200</v>
      </c>
    </row>
    <row r="9" spans="2:16" ht="15.75" hidden="1">
      <c r="B9" s="90" t="str">
        <f>+'Kadro Yeri'!C12</f>
        <v>BOLVADİN MESLEK YÜKSEKOKULU MÜDÜRLÜĞÜ</v>
      </c>
      <c r="C9" s="92"/>
      <c r="D9" s="93" t="s">
        <v>49</v>
      </c>
      <c r="E9" s="92">
        <v>2015</v>
      </c>
      <c r="G9" s="131" t="s">
        <v>49</v>
      </c>
      <c r="O9" s="94" t="str">
        <f>+'Kad Ünv ve Puan'!C8</f>
        <v>Öğrt.Grv.</v>
      </c>
      <c r="P9" s="94">
        <f>+'Kad Ünv ve Puan'!D8</f>
        <v>160</v>
      </c>
    </row>
    <row r="10" spans="2:16" ht="15.75" hidden="1">
      <c r="B10" s="90" t="str">
        <f>+'Kadro Yeri'!C13</f>
        <v>BOLVADİN UYGULAMALI BİLİMLER YÜKSEKOKULU MÜDÜRLÜĞÜ</v>
      </c>
      <c r="C10" s="92"/>
      <c r="D10" s="93" t="s">
        <v>50</v>
      </c>
      <c r="E10" s="92">
        <v>2016</v>
      </c>
      <c r="G10" s="131" t="s">
        <v>50</v>
      </c>
      <c r="O10" s="94" t="str">
        <f>+'Kad Ünv ve Puan'!C9</f>
        <v>Okutman</v>
      </c>
      <c r="P10" s="94">
        <f>+'Kad Ünv ve Puan'!D9</f>
        <v>160</v>
      </c>
    </row>
    <row r="11" spans="2:16" ht="15.75" hidden="1">
      <c r="B11" s="90" t="str">
        <f>+'Kadro Yeri'!C14</f>
        <v>ÇAY MESLEK YÜKSEKOKULU MÜDÜRLÜĞÜ</v>
      </c>
      <c r="C11" s="92"/>
      <c r="D11" s="93" t="s">
        <v>51</v>
      </c>
      <c r="E11" s="92">
        <v>2017</v>
      </c>
      <c r="G11" s="131">
        <v>10</v>
      </c>
      <c r="O11" s="1">
        <v>0</v>
      </c>
      <c r="P11" s="1">
        <v>0</v>
      </c>
    </row>
    <row r="12" spans="2:7" ht="15.75" hidden="1">
      <c r="B12" s="90" t="str">
        <f>+'Kadro Yeri'!C15</f>
        <v>DAZKIRI MESLEK YÜKSEKOKULU MÜDÜRLÜĞÜ</v>
      </c>
      <c r="C12" s="92"/>
      <c r="D12" s="93" t="s">
        <v>52</v>
      </c>
      <c r="E12" s="92">
        <v>2018</v>
      </c>
      <c r="G12" s="131">
        <v>11</v>
      </c>
    </row>
    <row r="13" spans="2:7" ht="15.75" hidden="1">
      <c r="B13" s="90" t="str">
        <f>+'Kadro Yeri'!C16</f>
        <v>DEVLET KONSERVATUARI MÜDÜRLÜĞÜ</v>
      </c>
      <c r="C13" s="92"/>
      <c r="D13" s="93" t="s">
        <v>53</v>
      </c>
      <c r="E13" s="92">
        <v>2019</v>
      </c>
      <c r="G13" s="131">
        <v>12</v>
      </c>
    </row>
    <row r="14" spans="2:17" ht="30" customHeight="1" hidden="1">
      <c r="B14" s="90" t="str">
        <f>+'Kadro Yeri'!C17</f>
        <v>DİNAR MESLEK YÜKSEKOKULU MÜDÜRLÜĞÜ</v>
      </c>
      <c r="C14" s="4"/>
      <c r="G14" s="131">
        <v>13</v>
      </c>
      <c r="N14" s="309"/>
      <c r="O14" s="309"/>
      <c r="P14" s="309"/>
      <c r="Q14" s="309"/>
    </row>
    <row r="15" spans="2:17" ht="33.75" customHeight="1" hidden="1">
      <c r="B15" s="90" t="str">
        <f>+'Kadro Yeri'!C18</f>
        <v>DİŞ HEKİMLİĞİ FAKÜLTESİ DEKANLIĞI</v>
      </c>
      <c r="C15" s="4"/>
      <c r="G15" s="131">
        <v>14</v>
      </c>
      <c r="N15" s="310"/>
      <c r="O15" s="310"/>
      <c r="P15" s="310"/>
      <c r="Q15" s="310"/>
    </row>
    <row r="16" spans="2:17" ht="33.75" customHeight="1" hidden="1">
      <c r="B16" s="90" t="str">
        <f>+'Kadro Yeri'!C19</f>
        <v>EĞİTİM BİLİMLERİ ENSTİTÜSÜ</v>
      </c>
      <c r="C16" s="4"/>
      <c r="G16" s="131">
        <v>15</v>
      </c>
      <c r="N16" s="88"/>
      <c r="O16" s="88"/>
      <c r="P16" s="88"/>
      <c r="Q16" s="88"/>
    </row>
    <row r="17" spans="2:17" ht="33.75" customHeight="1" hidden="1">
      <c r="B17" s="90" t="str">
        <f>+'Kadro Yeri'!C20</f>
        <v>EĞİTİM FAKÜLTESİ DEKANLIĞI</v>
      </c>
      <c r="C17" s="4"/>
      <c r="G17" s="131">
        <v>16</v>
      </c>
      <c r="N17" s="88"/>
      <c r="O17" s="88"/>
      <c r="P17" s="88"/>
      <c r="Q17" s="88"/>
    </row>
    <row r="18" spans="2:17" ht="33.75" customHeight="1" hidden="1">
      <c r="B18" s="90" t="str">
        <f>+'Kadro Yeri'!C21</f>
        <v>EMİRDAĞI MESLEK YÜKSEKOKULU MÜDÜRLÜĞÜ</v>
      </c>
      <c r="C18" s="4"/>
      <c r="G18" s="131">
        <v>17</v>
      </c>
      <c r="N18" s="88"/>
      <c r="O18" s="88"/>
      <c r="P18" s="88"/>
      <c r="Q18" s="88"/>
    </row>
    <row r="19" spans="2:17" ht="33.75" customHeight="1" hidden="1">
      <c r="B19" s="90" t="str">
        <f>+'Kadro Yeri'!C22</f>
        <v>FEN BİLİMLERİ ENSTİTÜSÜ MÜDÜRLÜĞÜ</v>
      </c>
      <c r="C19" s="4"/>
      <c r="G19" s="131">
        <v>18</v>
      </c>
      <c r="N19" s="88"/>
      <c r="O19" s="88"/>
      <c r="P19" s="88"/>
      <c r="Q19" s="88"/>
    </row>
    <row r="20" spans="2:17" ht="33.75" customHeight="1" hidden="1">
      <c r="B20" s="90" t="str">
        <f>+'Kadro Yeri'!C23</f>
        <v>FEN EDEBİYAT FAKÜLTESİ DEKANLIĞI</v>
      </c>
      <c r="C20" s="4"/>
      <c r="G20" s="131">
        <v>19</v>
      </c>
      <c r="N20" s="88"/>
      <c r="O20" s="88"/>
      <c r="P20" s="88"/>
      <c r="Q20" s="88"/>
    </row>
    <row r="21" spans="2:17" ht="33.75" customHeight="1" hidden="1">
      <c r="B21" s="90" t="str">
        <f>+'Kadro Yeri'!C24</f>
        <v>GENEL SEKRETERLİK MAKAMI</v>
      </c>
      <c r="C21" s="4"/>
      <c r="G21" s="131">
        <v>20</v>
      </c>
      <c r="N21" s="88"/>
      <c r="O21" s="88"/>
      <c r="P21" s="88"/>
      <c r="Q21" s="88"/>
    </row>
    <row r="22" spans="2:17" ht="33.75" customHeight="1" hidden="1">
      <c r="B22" s="90" t="str">
        <f>+'Kadro Yeri'!C25</f>
        <v>GÜZEL SANATLAR ENSTİTÜSÜ</v>
      </c>
      <c r="C22" s="4"/>
      <c r="G22" s="131">
        <v>21</v>
      </c>
      <c r="N22" s="88"/>
      <c r="O22" s="88"/>
      <c r="P22" s="88"/>
      <c r="Q22" s="88"/>
    </row>
    <row r="23" spans="2:17" ht="33.75" customHeight="1" hidden="1">
      <c r="B23" s="90" t="str">
        <f>+'Kadro Yeri'!C26</f>
        <v>GÜZEL SANATLAR FAKÜLTESİ DEKANLIĞI</v>
      </c>
      <c r="C23" s="4"/>
      <c r="G23" s="131">
        <v>22</v>
      </c>
      <c r="N23" s="88"/>
      <c r="O23" s="88"/>
      <c r="P23" s="88"/>
      <c r="Q23" s="88"/>
    </row>
    <row r="24" spans="2:17" ht="33.75" customHeight="1" hidden="1">
      <c r="B24" s="90" t="str">
        <f>+'Kadro Yeri'!C27</f>
        <v>GÜZEL SANATLAR FAKÜLTESİ DEKANLIĞI / Yabancı Uyr.Personel</v>
      </c>
      <c r="C24" s="4"/>
      <c r="G24" s="131">
        <v>23</v>
      </c>
      <c r="N24" s="88"/>
      <c r="O24" s="88"/>
      <c r="P24" s="88"/>
      <c r="Q24" s="88"/>
    </row>
    <row r="25" spans="2:17" ht="33.75" customHeight="1" hidden="1">
      <c r="B25" s="90" t="str">
        <f>+'Kadro Yeri'!C28</f>
        <v>HUKUK FAKÜLTESİ DEKANLIĞI</v>
      </c>
      <c r="C25" s="4"/>
      <c r="G25" s="131">
        <v>24</v>
      </c>
      <c r="N25" s="88"/>
      <c r="O25" s="88"/>
      <c r="P25" s="88"/>
      <c r="Q25" s="88"/>
    </row>
    <row r="26" spans="2:17" ht="33.75" customHeight="1" hidden="1">
      <c r="B26" s="90" t="str">
        <f>+'Kadro Yeri'!C29</f>
        <v>HUKUK MÜŞAVİRLİĞİ</v>
      </c>
      <c r="C26" s="4"/>
      <c r="G26" s="131">
        <v>25</v>
      </c>
      <c r="N26" s="88"/>
      <c r="O26" s="88"/>
      <c r="P26" s="88"/>
      <c r="Q26" s="88"/>
    </row>
    <row r="27" spans="2:17" ht="33.75" customHeight="1" hidden="1">
      <c r="B27" s="90" t="str">
        <f>+'Kadro Yeri'!C30</f>
        <v>İÇ DENETİM BİRİMİ</v>
      </c>
      <c r="C27" s="4"/>
      <c r="G27" s="131">
        <v>26</v>
      </c>
      <c r="N27" s="88"/>
      <c r="O27" s="88"/>
      <c r="P27" s="88"/>
      <c r="Q27" s="88"/>
    </row>
    <row r="28" spans="2:17" ht="33.75" customHeight="1" hidden="1">
      <c r="B28" s="90" t="str">
        <f>+'Kadro Yeri'!C31</f>
        <v>İDARİ VE MALİ İŞLER DAİRE BAŞKANLIĞI</v>
      </c>
      <c r="C28" s="4"/>
      <c r="G28" s="131">
        <v>27</v>
      </c>
      <c r="N28" s="88"/>
      <c r="O28" s="88"/>
      <c r="P28" s="88"/>
      <c r="Q28" s="88"/>
    </row>
    <row r="29" spans="2:17" ht="33.75" customHeight="1" hidden="1">
      <c r="B29" s="90" t="str">
        <f>+'Kadro Yeri'!C32</f>
        <v>İDARİ VE MALİ İŞLER DAİRE BAŞKANLIĞI / 4/b Sözleşmeli Personel</v>
      </c>
      <c r="C29" s="4"/>
      <c r="G29" s="131">
        <v>28</v>
      </c>
      <c r="N29" s="88"/>
      <c r="O29" s="88"/>
      <c r="P29" s="88"/>
      <c r="Q29" s="88"/>
    </row>
    <row r="30" spans="2:17" ht="33.75" customHeight="1" hidden="1">
      <c r="B30" s="90" t="str">
        <f>+'Kadro Yeri'!C33</f>
        <v>İDARİ VE MALİ İŞLER DAİRE BAŞKANLIĞI / Canlı Model</v>
      </c>
      <c r="C30" s="4"/>
      <c r="G30" s="131">
        <v>29</v>
      </c>
      <c r="N30" s="88"/>
      <c r="O30" s="88"/>
      <c r="P30" s="88"/>
      <c r="Q30" s="88"/>
    </row>
    <row r="31" spans="2:17" ht="33.75" customHeight="1" hidden="1">
      <c r="B31" s="90" t="str">
        <f>+'Kadro Yeri'!C34</f>
        <v>İKTİSADİ VE İDARİ BİLİMLER FAKÜLTESİ DEKANLIĞI</v>
      </c>
      <c r="C31" s="4"/>
      <c r="G31" s="131">
        <v>30</v>
      </c>
      <c r="N31" s="88"/>
      <c r="O31" s="88"/>
      <c r="P31" s="88"/>
      <c r="Q31" s="88"/>
    </row>
    <row r="32" spans="2:17" ht="33.75" customHeight="1" hidden="1">
      <c r="B32" s="90" t="str">
        <f>+'Kadro Yeri'!C35</f>
        <v>İSÇEHİSAR MESLEK YÜKSEKOKULU MÜDÜRLÜĞÜ</v>
      </c>
      <c r="C32" s="4"/>
      <c r="G32" s="131">
        <v>31</v>
      </c>
      <c r="N32" s="88"/>
      <c r="O32" s="88"/>
      <c r="P32" s="88"/>
      <c r="Q32" s="88"/>
    </row>
    <row r="33" spans="2:17" ht="33.75" customHeight="1" hidden="1">
      <c r="B33" s="90" t="str">
        <f>+'Kadro Yeri'!C36</f>
        <v>KÜTÜPHANE VE DOKÜMANTASYON DAİRE BAŞKANLIĞI</v>
      </c>
      <c r="C33" s="4"/>
      <c r="G33" s="131"/>
      <c r="N33" s="88"/>
      <c r="O33" s="88"/>
      <c r="P33" s="88"/>
      <c r="Q33" s="88"/>
    </row>
    <row r="34" spans="2:17" ht="33.75" customHeight="1" hidden="1">
      <c r="B34" s="90" t="str">
        <f>+'Kadro Yeri'!C37</f>
        <v>MÜHENDİSLİK FAKÜLTESİ DEKANLIĞI</v>
      </c>
      <c r="C34" s="4"/>
      <c r="G34" s="131"/>
      <c r="N34" s="88"/>
      <c r="O34" s="88"/>
      <c r="P34" s="88"/>
      <c r="Q34" s="88"/>
    </row>
    <row r="35" spans="2:17" ht="33.75" customHeight="1" hidden="1">
      <c r="B35" s="90" t="str">
        <f>+'Kadro Yeri'!C38</f>
        <v>ÖĞRENCİ İŞLERİ DAİRE BAŞKANLIĞI</v>
      </c>
      <c r="C35" s="4"/>
      <c r="G35" s="131"/>
      <c r="N35" s="88"/>
      <c r="O35" s="88"/>
      <c r="P35" s="88"/>
      <c r="Q35" s="88"/>
    </row>
    <row r="36" spans="2:17" ht="33.75" customHeight="1" hidden="1">
      <c r="B36" s="90" t="str">
        <f>+'Kadro Yeri'!C39</f>
        <v>PERSONEL DAİRE BAŞKANLIĞI</v>
      </c>
      <c r="C36" s="4"/>
      <c r="N36" s="88"/>
      <c r="O36" s="88"/>
      <c r="P36" s="88"/>
      <c r="Q36" s="88"/>
    </row>
    <row r="37" spans="2:17" ht="33.75" customHeight="1" hidden="1">
      <c r="B37" s="90" t="str">
        <f>+'Kadro Yeri'!C40</f>
        <v>REKTÖRLÜK OKUTMANLAR</v>
      </c>
      <c r="C37" s="4"/>
      <c r="N37" s="88"/>
      <c r="O37" s="88"/>
      <c r="P37" s="88"/>
      <c r="Q37" s="88"/>
    </row>
    <row r="38" spans="2:17" ht="33.75" customHeight="1" hidden="1">
      <c r="B38" s="90" t="str">
        <f>+'Kadro Yeri'!C41</f>
        <v>SAĞLIK BİLİMLERİ ENSTİTÜSÜ MÜDÜRLÜĞÜ</v>
      </c>
      <c r="C38" s="4"/>
      <c r="N38" s="88"/>
      <c r="O38" s="88"/>
      <c r="P38" s="88"/>
      <c r="Q38" s="88"/>
    </row>
    <row r="39" spans="2:17" ht="33.75" customHeight="1" hidden="1">
      <c r="B39" s="90" t="str">
        <f>+'Kadro Yeri'!C42</f>
        <v>SAĞLIK KÜLTÜR VE SPOR DAİRE BAŞKANLIĞI</v>
      </c>
      <c r="C39" s="4"/>
      <c r="N39" s="88"/>
      <c r="O39" s="88"/>
      <c r="P39" s="88"/>
      <c r="Q39" s="88"/>
    </row>
    <row r="40" spans="2:17" ht="33.75" customHeight="1" hidden="1">
      <c r="B40" s="90" t="str">
        <f>+'Kadro Yeri'!C43</f>
        <v>SANDIKLI MESLEK YÜKSEKOKULU MÜDÜRLÜĞÜ</v>
      </c>
      <c r="C40" s="4"/>
      <c r="N40" s="88"/>
      <c r="O40" s="88"/>
      <c r="P40" s="88"/>
      <c r="Q40" s="88"/>
    </row>
    <row r="41" spans="2:17" ht="33.75" customHeight="1" hidden="1">
      <c r="B41" s="90" t="str">
        <f>+'Kadro Yeri'!C44</f>
        <v>SİNANPAŞA MESLEK YÜKSEKOKULU MÜDÜRLÜĞÜ</v>
      </c>
      <c r="C41" s="4"/>
      <c r="N41" s="88"/>
      <c r="O41" s="88"/>
      <c r="P41" s="88"/>
      <c r="Q41" s="88"/>
    </row>
    <row r="42" spans="2:17" ht="33.75" customHeight="1" hidden="1">
      <c r="B42" s="90" t="str">
        <f>+'Kadro Yeri'!C45</f>
        <v>SİVİL SAVUNMA UZMANLIĞI</v>
      </c>
      <c r="C42" s="4"/>
      <c r="N42" s="88"/>
      <c r="O42" s="88"/>
      <c r="P42" s="88"/>
      <c r="Q42" s="88"/>
    </row>
    <row r="43" spans="2:17" ht="33.75" customHeight="1" hidden="1">
      <c r="B43" s="90" t="str">
        <f>+'Kadro Yeri'!C46</f>
        <v>SOSYAL BİLİMLERİ ENSTİTÜSÜ MÜDÜRLÜĞÜ</v>
      </c>
      <c r="C43" s="4"/>
      <c r="N43" s="88"/>
      <c r="O43" s="88"/>
      <c r="P43" s="88"/>
      <c r="Q43" s="88"/>
    </row>
    <row r="44" spans="2:17" ht="33.75" customHeight="1" hidden="1">
      <c r="B44" s="90" t="str">
        <f>+'Kadro Yeri'!C47</f>
        <v>STRATEJİ GELİŞTİRME DAİRE BAŞKANLIĞI</v>
      </c>
      <c r="C44" s="4"/>
      <c r="N44" s="88"/>
      <c r="O44" s="88"/>
      <c r="P44" s="88"/>
      <c r="Q44" s="88"/>
    </row>
    <row r="45" spans="2:17" ht="33.75" customHeight="1" hidden="1">
      <c r="B45" s="90" t="str">
        <f>+'Kadro Yeri'!C48</f>
        <v>SULTANDAĞI MESLEK YÜKSEKOKULU MÜDÜRLÜĞÜ</v>
      </c>
      <c r="C45" s="4"/>
      <c r="N45" s="88"/>
      <c r="O45" s="88"/>
      <c r="P45" s="88"/>
      <c r="Q45" s="88"/>
    </row>
    <row r="46" spans="2:17" ht="33.75" customHeight="1" hidden="1">
      <c r="B46" s="90" t="str">
        <f>+'Kadro Yeri'!C49</f>
        <v>ŞUHUT MESLEK YÜKSEKOKULU MÜDÜRLÜĞÜ</v>
      </c>
      <c r="C46" s="4"/>
      <c r="N46" s="88"/>
      <c r="O46" s="88"/>
      <c r="P46" s="88"/>
      <c r="Q46" s="88"/>
    </row>
    <row r="47" spans="2:17" ht="33.75" customHeight="1" hidden="1">
      <c r="B47" s="90" t="str">
        <f>+'Kadro Yeri'!C50</f>
        <v>TEKNİK EĞİTİM FAKÜLTESİ DEKANLIĞI</v>
      </c>
      <c r="C47" s="4"/>
      <c r="N47" s="88"/>
      <c r="O47" s="88"/>
      <c r="P47" s="88"/>
      <c r="Q47" s="88"/>
    </row>
    <row r="48" spans="2:17" ht="33.75" customHeight="1" hidden="1">
      <c r="B48" s="90" t="str">
        <f>+'Kadro Yeri'!C51</f>
        <v>TEKNOLOJİ FAKÜLTESİ DEKANLIĞI</v>
      </c>
      <c r="C48" s="4"/>
      <c r="N48" s="88"/>
      <c r="O48" s="88"/>
      <c r="P48" s="88"/>
      <c r="Q48" s="88"/>
    </row>
    <row r="49" spans="2:17" ht="33.75" customHeight="1" hidden="1">
      <c r="B49" s="90" t="str">
        <f>+'Kadro Yeri'!C52</f>
        <v>TIP FAKÜLTESİ DEKANLIĞI</v>
      </c>
      <c r="C49" s="4"/>
      <c r="N49" s="88"/>
      <c r="O49" s="88"/>
      <c r="P49" s="88"/>
      <c r="Q49" s="88"/>
    </row>
    <row r="50" spans="2:17" ht="33.75" customHeight="1" hidden="1">
      <c r="B50" s="90" t="str">
        <f>+'Kadro Yeri'!C53</f>
        <v>TURİZM İŞLETMECİLİĞİ VE OTELCİLİKYÜKSEKOKULU MÜDÜRLÜĞÜ</v>
      </c>
      <c r="C50" s="4"/>
      <c r="N50" s="88"/>
      <c r="O50" s="88"/>
      <c r="P50" s="88"/>
      <c r="Q50" s="88"/>
    </row>
    <row r="51" spans="2:17" ht="33.75" customHeight="1" hidden="1">
      <c r="B51" s="90" t="str">
        <f>+'Kadro Yeri'!C54</f>
        <v>UZAKTAN EĞİTİM MESLEK YÜKSEKOKULU MÜDÜRLÜĞÜ</v>
      </c>
      <c r="C51" s="4"/>
      <c r="N51" s="88"/>
      <c r="O51" s="88"/>
      <c r="P51" s="88"/>
      <c r="Q51" s="88"/>
    </row>
    <row r="52" spans="2:17" ht="33.75" customHeight="1" hidden="1">
      <c r="B52" s="90" t="str">
        <f>+'Kadro Yeri'!C55</f>
        <v>VETERİNER FAKÜLTESİ DEKANLIĞI</v>
      </c>
      <c r="C52" s="4"/>
      <c r="N52" s="88"/>
      <c r="O52" s="88"/>
      <c r="P52" s="88"/>
      <c r="Q52" s="88"/>
    </row>
    <row r="53" spans="2:17" ht="33.75" customHeight="1" hidden="1">
      <c r="B53" s="90" t="str">
        <f>+'Kadro Yeri'!C56</f>
        <v>YABANCI DİLLER YÜKSEKOKULU MÜDÜRLÜĞÜ</v>
      </c>
      <c r="C53" s="4"/>
      <c r="N53" s="88"/>
      <c r="O53" s="88"/>
      <c r="P53" s="88"/>
      <c r="Q53" s="88"/>
    </row>
    <row r="54" spans="2:17" ht="33.75" customHeight="1" hidden="1">
      <c r="B54" s="90" t="str">
        <f>+'Kadro Yeri'!C57</f>
        <v>YAPI İŞLERİ TEKNİK DAİRE BAŞKANLIĞI</v>
      </c>
      <c r="C54" s="4"/>
      <c r="N54" s="88"/>
      <c r="O54" s="88"/>
      <c r="P54" s="88"/>
      <c r="Q54" s="88"/>
    </row>
    <row r="55" spans="2:17" ht="33.75" customHeight="1" hidden="1">
      <c r="B55" s="1">
        <f>+'Kadro Yeri'!C58</f>
        <v>0</v>
      </c>
      <c r="C55" s="4"/>
      <c r="N55" s="88"/>
      <c r="O55" s="88"/>
      <c r="P55" s="88"/>
      <c r="Q55" s="88"/>
    </row>
    <row r="56" spans="3:17" ht="33.75" customHeight="1" hidden="1">
      <c r="C56" s="4"/>
      <c r="N56" s="88"/>
      <c r="O56" s="88"/>
      <c r="P56" s="88"/>
      <c r="Q56" s="88"/>
    </row>
    <row r="57" spans="2:3" ht="25.5" customHeight="1" hidden="1">
      <c r="B57" s="91" t="s">
        <v>58</v>
      </c>
      <c r="C57" s="4"/>
    </row>
    <row r="58" spans="2:3" ht="15.75" hidden="1">
      <c r="B58" s="91" t="s">
        <v>38</v>
      </c>
      <c r="C58" s="4"/>
    </row>
    <row r="59" spans="2:3" ht="15.75" hidden="1">
      <c r="B59" s="91" t="s">
        <v>39</v>
      </c>
      <c r="C59" s="4"/>
    </row>
    <row r="60" ht="15.75" hidden="1">
      <c r="C60" s="4"/>
    </row>
    <row r="61" ht="15.75" hidden="1">
      <c r="C61" s="4"/>
    </row>
    <row r="62" spans="2:5" ht="26.25" hidden="1">
      <c r="B62" s="104" t="str">
        <f>+'Kad Ünv ve Puan'!C19</f>
        <v>Birim Koordinatörü Ücreti Hesaplama</v>
      </c>
      <c r="C62" s="4">
        <f>+'Kad Ünv ve Puan'!D19</f>
        <v>3</v>
      </c>
      <c r="D62" s="4">
        <f>+'Kad Ünv ve Puan'!E19</f>
        <v>0</v>
      </c>
      <c r="E62" s="4">
        <f>+'Kad Ünv ve Puan'!F19</f>
        <v>0</v>
      </c>
    </row>
    <row r="63" spans="2:5" ht="26.25" hidden="1">
      <c r="B63" s="104" t="str">
        <f>+'Kad Ünv ve Puan'!C20</f>
        <v>Proğram  Koordinatörü Ücreti Hesaplama</v>
      </c>
      <c r="C63" s="4">
        <f>+'Kad Ünv ve Puan'!D20</f>
        <v>4</v>
      </c>
      <c r="D63" s="4">
        <f>+'Kad Ünv ve Puan'!E20</f>
        <v>0</v>
      </c>
      <c r="E63" s="4">
        <f>+'Kad Ünv ve Puan'!F20</f>
        <v>0</v>
      </c>
    </row>
    <row r="64" spans="2:5" ht="26.25" hidden="1">
      <c r="B64" s="104" t="str">
        <f>+'Kad Ünv ve Puan'!C21</f>
        <v>Yayın Komisyonu Ücreti Hesaplama</v>
      </c>
      <c r="C64" s="4">
        <f>+'Kad Ünv ve Puan'!D21</f>
        <v>2</v>
      </c>
      <c r="D64" s="4">
        <f>+'Kad Ünv ve Puan'!E21</f>
        <v>0</v>
      </c>
      <c r="E64" s="4">
        <f>+'Kad Ünv ve Puan'!F21</f>
        <v>0</v>
      </c>
    </row>
    <row r="65" spans="2:5" ht="26.25" hidden="1">
      <c r="B65" s="104" t="str">
        <f>+'Kad Ünv ve Puan'!C22</f>
        <v>Eğitim Seneryosu Tasarımı Ücreti Hesaplama</v>
      </c>
      <c r="C65" s="4">
        <f>+'Kad Ünv ve Puan'!D22</f>
        <v>2</v>
      </c>
      <c r="D65" s="4">
        <f>+'Kad Ünv ve Puan'!E22</f>
        <v>5</v>
      </c>
      <c r="E65" s="4">
        <f>+'Kad Ünv ve Puan'!F22</f>
        <v>0</v>
      </c>
    </row>
    <row r="66" spans="2:5" ht="26.25" hidden="1">
      <c r="B66" s="104" t="str">
        <f>+'Kad Ünv ve Puan'!C23</f>
        <v>Yazılı ve Görsel Meteryal Geliştirme Ücreti Hesaplama</v>
      </c>
      <c r="C66" s="4">
        <f>+'Kad Ünv ve Puan'!D23</f>
        <v>2</v>
      </c>
      <c r="D66" s="4">
        <f>+'Kad Ünv ve Puan'!E23</f>
        <v>5</v>
      </c>
      <c r="E66" s="4">
        <f>+'Kad Ünv ve Puan'!F23</f>
        <v>0</v>
      </c>
    </row>
    <row r="67" spans="2:5" ht="26.25" hidden="1">
      <c r="B67" s="104" t="str">
        <f>+'Kad Ünv ve Puan'!C24</f>
        <v>Yazılı ve Görsel Meteryal Denetimi Ücreti Hesaplama</v>
      </c>
      <c r="C67" s="4">
        <f>+'Kad Ünv ve Puan'!D24</f>
        <v>0</v>
      </c>
      <c r="D67" s="4">
        <f>+'Kad Ünv ve Puan'!E24</f>
        <v>30</v>
      </c>
      <c r="E67" s="4">
        <f>+'Kad Ünv ve Puan'!F24</f>
        <v>0</v>
      </c>
    </row>
    <row r="68" spans="2:5" ht="33.75" customHeight="1" hidden="1">
      <c r="B68" s="104" t="str">
        <f>+'Kad Ünv ve Puan'!C25</f>
        <v>Ders Yönetimi Ücreti Hesaplama</v>
      </c>
      <c r="C68" s="4">
        <f>+'Kad Ünv ve Puan'!D25</f>
        <v>0</v>
      </c>
      <c r="D68" s="4">
        <f>+'Kad Ünv ve Puan'!E25</f>
        <v>7</v>
      </c>
      <c r="E68" s="4">
        <f>+'Kad Ünv ve Puan'!F25</f>
        <v>0</v>
      </c>
    </row>
    <row r="69" spans="2:5" ht="25.5" customHeight="1" hidden="1">
      <c r="B69" s="104" t="str">
        <f>+'Kad Ünv ve Puan'!C26</f>
        <v>Ders Koordinasyonu Yönetimi Ücreti Hesaplama</v>
      </c>
      <c r="C69" s="4">
        <f>+'Kad Ünv ve Puan'!D26</f>
        <v>0</v>
      </c>
      <c r="D69" s="4">
        <f>+'Kad Ünv ve Puan'!E26</f>
        <v>7</v>
      </c>
      <c r="E69" s="4">
        <f>+'Kad Ünv ve Puan'!F26</f>
        <v>0</v>
      </c>
    </row>
    <row r="70" spans="2:5" ht="26.25" hidden="1">
      <c r="B70" s="104" t="str">
        <f>+'Kad Ünv ve Puan'!C27</f>
        <v>10-20 Dakika Video Ders Ücreti Hesaplama</v>
      </c>
      <c r="C70" s="4">
        <f>+'Kad Ünv ve Puan'!D27</f>
        <v>5</v>
      </c>
      <c r="D70" s="4">
        <f>+'Kad Ünv ve Puan'!E27</f>
        <v>0</v>
      </c>
      <c r="E70" s="4">
        <f>+'Kad Ünv ve Puan'!F27</f>
        <v>0</v>
      </c>
    </row>
    <row r="71" spans="2:5" ht="15.75" hidden="1">
      <c r="B71" s="104" t="str">
        <f>+'Kad Ünv ve Puan'!C28</f>
        <v>UE Ölçme Değerlendirme</v>
      </c>
      <c r="C71" s="4">
        <f>+'Kad Ünv ve Puan'!D28</f>
        <v>0</v>
      </c>
      <c r="D71" s="4">
        <f>+'Kad Ünv ve Puan'!E28</f>
        <v>0</v>
      </c>
      <c r="E71" s="4">
        <f>+'Kad Ünv ve Puan'!F28</f>
        <v>0</v>
      </c>
    </row>
    <row r="72" spans="2:5" ht="26.25" hidden="1">
      <c r="B72" s="104" t="str">
        <f>+'Kad Ünv ve Puan'!C29</f>
        <v>Ölçme Değerlendirme Soru Bankası Kendi Dersleri</v>
      </c>
      <c r="C72" s="4">
        <f>+'Kad Ünv ve Puan'!D29</f>
        <v>0</v>
      </c>
      <c r="D72" s="4">
        <f>+'Kad Ünv ve Puan'!E29</f>
        <v>2</v>
      </c>
      <c r="E72" s="4">
        <f>+'Kad Ünv ve Puan'!F29</f>
        <v>20</v>
      </c>
    </row>
    <row r="73" spans="2:5" ht="26.25" hidden="1">
      <c r="B73" s="104" t="str">
        <f>+'Kad Ünv ve Puan'!C30</f>
        <v>Ölçme Değerlendirme Soru Bankası Diğer Dersler</v>
      </c>
      <c r="C73" s="4">
        <f>+'Kad Ünv ve Puan'!D30</f>
        <v>0</v>
      </c>
      <c r="D73" s="4">
        <f>+'Kad Ünv ve Puan'!E30</f>
        <v>2</v>
      </c>
      <c r="E73" s="4">
        <f>+'Kad Ünv ve Puan'!F30</f>
        <v>0</v>
      </c>
    </row>
    <row r="74" ht="15.75" hidden="1">
      <c r="C74" s="4"/>
    </row>
    <row r="75" spans="2:17" ht="15.75">
      <c r="B75" s="311" t="s">
        <v>188</v>
      </c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</row>
    <row r="76" spans="2:13" ht="15.75">
      <c r="B76" s="113" t="s">
        <v>150</v>
      </c>
      <c r="C76" s="322"/>
      <c r="D76" s="323"/>
      <c r="E76" s="323"/>
      <c r="F76" s="323"/>
      <c r="G76" s="323"/>
      <c r="H76" s="323"/>
      <c r="I76" s="323"/>
      <c r="J76" s="323"/>
      <c r="K76" s="324"/>
      <c r="L76" s="325">
        <f>IF(ISERROR(VLOOKUP(C76,'Kad Ünv ve Puan'!C5:D10,2,FALSE)),0,VLOOKUP(C76,'Kad Ünv ve Puan'!C5:D10,2,FALSE))</f>
        <v>0</v>
      </c>
      <c r="M76" s="325"/>
    </row>
    <row r="77" spans="2:13" ht="26.25" customHeight="1">
      <c r="B77" s="114" t="s">
        <v>157</v>
      </c>
      <c r="C77" s="312"/>
      <c r="D77" s="313"/>
      <c r="E77" s="313"/>
      <c r="F77" s="313"/>
      <c r="G77" s="313"/>
      <c r="H77" s="313"/>
      <c r="I77" s="313"/>
      <c r="J77" s="313"/>
      <c r="K77" s="313"/>
      <c r="L77" s="314"/>
      <c r="M77" s="89">
        <f>IF(ISERROR(VLOOKUP(C77,'Kadro Yeri'!C4:D57,2,FALSE)),0,VLOOKUP(C77,'Kadro Yeri'!C4:D57,2,FALSE))</f>
        <v>0</v>
      </c>
    </row>
    <row r="78" spans="2:13" ht="26.25" customHeight="1">
      <c r="B78" s="115" t="s">
        <v>148</v>
      </c>
      <c r="C78" s="326"/>
      <c r="D78" s="327"/>
      <c r="E78" s="327"/>
      <c r="F78" s="327"/>
      <c r="G78" s="327"/>
      <c r="H78" s="327"/>
      <c r="I78" s="327"/>
      <c r="J78" s="327"/>
      <c r="K78" s="327"/>
      <c r="L78" s="327"/>
      <c r="M78" s="328"/>
    </row>
    <row r="79" spans="2:13" ht="20.25" customHeight="1">
      <c r="B79" s="116" t="s">
        <v>1</v>
      </c>
      <c r="C79" s="315"/>
      <c r="D79" s="316"/>
      <c r="E79" s="316"/>
      <c r="F79" s="316"/>
      <c r="G79" s="316"/>
      <c r="H79" s="316"/>
      <c r="I79" s="316"/>
      <c r="J79" s="316"/>
      <c r="K79" s="316"/>
      <c r="L79" s="316"/>
      <c r="M79" s="317"/>
    </row>
    <row r="80" spans="2:13" ht="20.25" customHeight="1">
      <c r="B80" s="117" t="s">
        <v>37</v>
      </c>
      <c r="C80" s="315"/>
      <c r="D80" s="316"/>
      <c r="E80" s="316"/>
      <c r="F80" s="316"/>
      <c r="G80" s="316"/>
      <c r="H80" s="316"/>
      <c r="I80" s="316"/>
      <c r="J80" s="316"/>
      <c r="K80" s="316"/>
      <c r="L80" s="316"/>
      <c r="M80" s="317"/>
    </row>
    <row r="81" spans="2:13" ht="20.25" customHeight="1">
      <c r="B81" s="114" t="s">
        <v>147</v>
      </c>
      <c r="C81" s="315"/>
      <c r="D81" s="316"/>
      <c r="E81" s="316"/>
      <c r="F81" s="316"/>
      <c r="G81" s="316"/>
      <c r="H81" s="316"/>
      <c r="I81" s="316"/>
      <c r="J81" s="316"/>
      <c r="K81" s="316"/>
      <c r="L81" s="316"/>
      <c r="M81" s="317"/>
    </row>
    <row r="82" spans="2:17" ht="18.75" customHeight="1">
      <c r="B82" s="118" t="s">
        <v>138</v>
      </c>
      <c r="C82" s="72"/>
      <c r="D82" s="67" t="s">
        <v>55</v>
      </c>
      <c r="E82" s="103"/>
      <c r="F82" s="67" t="s">
        <v>55</v>
      </c>
      <c r="G82" s="73"/>
      <c r="H82" s="68" t="s">
        <v>56</v>
      </c>
      <c r="I82" s="72"/>
      <c r="J82" s="67" t="s">
        <v>55</v>
      </c>
      <c r="K82" s="103"/>
      <c r="L82" s="67" t="s">
        <v>55</v>
      </c>
      <c r="M82" s="74"/>
      <c r="N82" s="7"/>
      <c r="O82" s="7"/>
      <c r="P82" s="112" t="s">
        <v>247</v>
      </c>
      <c r="Q82" s="7"/>
    </row>
    <row r="83" spans="2:18" ht="29.25" customHeight="1">
      <c r="B83" s="114" t="s">
        <v>139</v>
      </c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5"/>
      <c r="N83" s="7"/>
      <c r="O83" s="7"/>
      <c r="Q83" s="7"/>
      <c r="R83" s="7"/>
    </row>
    <row r="84" spans="2:18" ht="17.25" customHeight="1">
      <c r="B84" s="115" t="s">
        <v>152</v>
      </c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7"/>
      <c r="N84" s="7"/>
      <c r="O84" s="7"/>
      <c r="P84" s="7"/>
      <c r="Q84" s="7"/>
      <c r="R84" s="7"/>
    </row>
    <row r="85" spans="2:18" ht="17.25" customHeight="1">
      <c r="B85" s="119" t="s">
        <v>156</v>
      </c>
      <c r="C85" s="348">
        <f>IF(C84="",0,IF(C84&lt;='Kad Ünv ve Puan'!I5,'Kad Ünv ve Puan'!J5,IF(C84&lt;='Kad Ünv ve Puan'!I6,'Kad Ünv ve Puan'!J6,'Kad Ünv ve Puan'!J7))/100)</f>
        <v>0</v>
      </c>
      <c r="D85" s="348"/>
      <c r="E85" s="348"/>
      <c r="F85" s="348"/>
      <c r="G85" s="348"/>
      <c r="H85" s="348"/>
      <c r="I85" s="348"/>
      <c r="J85" s="348"/>
      <c r="K85" s="348"/>
      <c r="L85" s="348"/>
      <c r="M85" s="349"/>
      <c r="N85" s="7"/>
      <c r="O85" s="7"/>
      <c r="P85" s="7"/>
      <c r="Q85" s="7"/>
      <c r="R85" s="7"/>
    </row>
    <row r="86" spans="2:18" ht="17.25" customHeight="1">
      <c r="B86" s="5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7"/>
      <c r="O86" s="7"/>
      <c r="P86" s="7"/>
      <c r="Q86" s="7"/>
      <c r="R86" s="7"/>
    </row>
    <row r="87" spans="15:19" ht="15.75">
      <c r="O87" s="318" t="s">
        <v>161</v>
      </c>
      <c r="P87" s="319"/>
      <c r="Q87" s="319"/>
      <c r="R87" s="69"/>
      <c r="S87" s="69"/>
    </row>
    <row r="88" spans="2:17" ht="15.75">
      <c r="B88" s="120">
        <f>IF(C83=B62,"Mevcut Öğrenci Sayısı",IF(C83=B63,"Mevcut Öğrenci Sayısı",IF(C83=B64,"Mevcut Öğrenci Sayısı",0)))</f>
        <v>0</v>
      </c>
      <c r="C88" s="329"/>
      <c r="D88" s="330"/>
      <c r="E88" s="330"/>
      <c r="F88" s="330"/>
      <c r="G88" s="330"/>
      <c r="H88" s="330"/>
      <c r="I88" s="330"/>
      <c r="J88" s="330"/>
      <c r="K88" s="330"/>
      <c r="L88" s="330"/>
      <c r="M88" s="331"/>
      <c r="O88" s="70" t="s">
        <v>64</v>
      </c>
      <c r="P88" s="320"/>
      <c r="Q88" s="321"/>
    </row>
    <row r="89" spans="2:17" ht="15.75">
      <c r="B89" s="120">
        <f>IF(C83=B62,"Açılmış Kontenjan",IF(C83=B63,"Açılmış Kontenjan",IF(C83=B64,"Açılmış Kontenjan",0)))</f>
        <v>0</v>
      </c>
      <c r="C89" s="329"/>
      <c r="D89" s="330"/>
      <c r="E89" s="330"/>
      <c r="F89" s="330"/>
      <c r="G89" s="330"/>
      <c r="H89" s="330"/>
      <c r="I89" s="330"/>
      <c r="J89" s="330"/>
      <c r="K89" s="330"/>
      <c r="L89" s="330"/>
      <c r="M89" s="331"/>
      <c r="O89" s="70" t="s">
        <v>63</v>
      </c>
      <c r="P89" s="320"/>
      <c r="Q89" s="321"/>
    </row>
    <row r="90" spans="2:13" ht="20.25" customHeight="1">
      <c r="B90" s="121">
        <f>IF(C83=B62,"Birim Öğrenci Katsayısı",IF(C83=B63,"Proğram Öğrenci Katsayısı",IF(C83=B64,"Yayın Komisyonu Öğrenci Katsayısı",0)))</f>
        <v>0</v>
      </c>
      <c r="C90" s="342">
        <f>IF(C88=0,0,C88/C89)</f>
        <v>0</v>
      </c>
      <c r="D90" s="342"/>
      <c r="E90" s="342"/>
      <c r="F90" s="342"/>
      <c r="G90" s="342"/>
      <c r="H90" s="342"/>
      <c r="I90" s="342"/>
      <c r="J90" s="342"/>
      <c r="K90" s="342"/>
      <c r="L90" s="342"/>
      <c r="M90" s="343"/>
    </row>
    <row r="91" spans="2:13" ht="42" customHeight="1">
      <c r="B91" s="174">
        <f>IF(B122=0,+B120,B122)</f>
        <v>0</v>
      </c>
      <c r="C91" s="329"/>
      <c r="D91" s="330"/>
      <c r="E91" s="330"/>
      <c r="F91" s="330"/>
      <c r="G91" s="330"/>
      <c r="H91" s="330"/>
      <c r="I91" s="330"/>
      <c r="J91" s="330"/>
      <c r="K91" s="330"/>
      <c r="L91" s="330"/>
      <c r="M91" s="331"/>
    </row>
    <row r="92" spans="2:13" ht="36.75" customHeight="1">
      <c r="B92" s="303">
        <f>IF(C83=B69,"Koordine Eden Yönetici Sayısı",IF(C83=B62,"Ödeme Oranı %",IF(C83=B63,"Ödeme Oranı %.",0)))</f>
        <v>0</v>
      </c>
      <c r="C92" s="329"/>
      <c r="D92" s="330"/>
      <c r="E92" s="330"/>
      <c r="F92" s="330"/>
      <c r="G92" s="330"/>
      <c r="H92" s="330"/>
      <c r="I92" s="330"/>
      <c r="J92" s="330"/>
      <c r="K92" s="330"/>
      <c r="L92" s="330"/>
      <c r="M92" s="331"/>
    </row>
    <row r="93" spans="2:13" ht="15.75">
      <c r="B93" s="120">
        <f>IF(C83="",0,"Memur Maaş Katsayısı")</f>
        <v>0</v>
      </c>
      <c r="C93" s="340">
        <f>IF(B127=0,+B126,+B127)</f>
        <v>0</v>
      </c>
      <c r="D93" s="333"/>
      <c r="E93" s="333"/>
      <c r="F93" s="333"/>
      <c r="G93" s="333"/>
      <c r="H93" s="333"/>
      <c r="I93" s="333"/>
      <c r="J93" s="333"/>
      <c r="K93" s="333"/>
      <c r="L93" s="333"/>
      <c r="M93" s="334"/>
    </row>
    <row r="94" spans="2:17" ht="15.75">
      <c r="B94" s="120">
        <f>IF(C83="",0,IF(C83=B67,0,IF(C83=B71,0,IF(C83=B72,"Puan",IF(C83=B73,"",IF(C83=B69,"","Çarpan"))))))</f>
        <v>0</v>
      </c>
      <c r="C94" s="333">
        <f>IF(C83=B72,VLOOKUP(C83,B62:E72,4,FALSE),IF(ISERROR((VLOOKUP(C83,B62:C72,2,FALSE))),0,(VLOOKUP(C83,B62:C72,2,FALSE))))</f>
        <v>0</v>
      </c>
      <c r="D94" s="333"/>
      <c r="E94" s="333"/>
      <c r="F94" s="333"/>
      <c r="G94" s="333"/>
      <c r="H94" s="333"/>
      <c r="I94" s="333"/>
      <c r="J94" s="333"/>
      <c r="K94" s="333"/>
      <c r="L94" s="333"/>
      <c r="M94" s="334"/>
      <c r="O94" s="336" t="s">
        <v>162</v>
      </c>
      <c r="P94" s="337"/>
      <c r="Q94" s="338"/>
    </row>
    <row r="95" spans="2:17" ht="15.75">
      <c r="B95" s="120">
        <f>IF(C83=B65,"Sabit",IF(C83=B66,"Sabit",IF(C83=B67,"Sabit",IF(C83=B68,"Sabit",IF(C83=B69,"Sabit",IF(C83=B72,"Sabit",IF(C83=B73,"Sabit",0)))))))</f>
        <v>0</v>
      </c>
      <c r="C95" s="333">
        <f>IF(C83="",0,VLOOKUP(C83,B62:D73,3,FALSE))</f>
        <v>0</v>
      </c>
      <c r="D95" s="333"/>
      <c r="E95" s="333"/>
      <c r="F95" s="333"/>
      <c r="G95" s="333"/>
      <c r="H95" s="333"/>
      <c r="I95" s="333"/>
      <c r="J95" s="333"/>
      <c r="K95" s="333"/>
      <c r="L95" s="333"/>
      <c r="M95" s="334"/>
      <c r="O95" s="339"/>
      <c r="P95" s="330"/>
      <c r="Q95" s="331"/>
    </row>
    <row r="96" spans="2:25" ht="15.75">
      <c r="B96" s="119">
        <f>IF(C83="",0,"Ödenecek Tutar")</f>
        <v>0</v>
      </c>
      <c r="C96" s="305">
        <f>IF(B92="Ödeme Oranı %",((B135*C92)/100),IF(B92="Ödeme Oranı %.",((B135*C92)/100),+B135))</f>
        <v>0</v>
      </c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O96" s="339"/>
      <c r="P96" s="330"/>
      <c r="Q96" s="331"/>
      <c r="Y96" s="5"/>
    </row>
    <row r="97" spans="2:25" ht="15.75" customHeight="1">
      <c r="B97" s="302">
        <f>IF(C83="",0,IF(C85&gt;0,0,"Vergi Oranı"))</f>
        <v>0</v>
      </c>
      <c r="C97" s="306">
        <f>IF(C83="",0,IF(C85&lt;=0,0.15,0))</f>
        <v>0</v>
      </c>
      <c r="D97" s="306"/>
      <c r="E97" s="306"/>
      <c r="F97" s="306"/>
      <c r="G97" s="306"/>
      <c r="H97" s="306"/>
      <c r="I97" s="306"/>
      <c r="J97" s="306"/>
      <c r="K97" s="306"/>
      <c r="L97" s="306"/>
      <c r="M97" s="308"/>
      <c r="O97" s="109"/>
      <c r="P97" s="110"/>
      <c r="Q97" s="111"/>
      <c r="Y97" s="5"/>
    </row>
    <row r="98" spans="2:25" ht="21" customHeight="1">
      <c r="B98" s="122">
        <f>IF(B135&lt;=0,0,"Gelir Vergisi")</f>
        <v>0</v>
      </c>
      <c r="C98" s="332">
        <f>ROUND(IF(C85&lt;=0,(C96*C97),(C96*C85)),2)</f>
        <v>0</v>
      </c>
      <c r="D98" s="306"/>
      <c r="E98" s="306"/>
      <c r="F98" s="306"/>
      <c r="G98" s="306"/>
      <c r="H98" s="306"/>
      <c r="I98" s="306"/>
      <c r="J98" s="306"/>
      <c r="K98" s="306"/>
      <c r="L98" s="306"/>
      <c r="M98" s="308"/>
      <c r="Y98" s="5"/>
    </row>
    <row r="99" spans="2:25" ht="15" customHeight="1">
      <c r="B99" s="122">
        <f>IF(B135&lt;=0,0,"Damga Vergisi")</f>
        <v>0</v>
      </c>
      <c r="C99" s="332">
        <f>ROUND(IF(C96&lt;=0,0,(C96*'Kad Ünv ve Puan'!D13)),2)</f>
        <v>0</v>
      </c>
      <c r="D99" s="306"/>
      <c r="E99" s="306"/>
      <c r="F99" s="306"/>
      <c r="G99" s="306"/>
      <c r="H99" s="306"/>
      <c r="I99" s="306"/>
      <c r="J99" s="306"/>
      <c r="K99" s="306"/>
      <c r="L99" s="306"/>
      <c r="M99" s="308"/>
      <c r="O99" s="106"/>
      <c r="P99" s="106"/>
      <c r="Q99" s="106"/>
      <c r="Y99" s="5"/>
    </row>
    <row r="100" spans="2:25" ht="15" customHeight="1">
      <c r="B100" s="122">
        <f>IF(B135&lt;=0,0,"Net Ele Geçen")</f>
        <v>0</v>
      </c>
      <c r="C100" s="332">
        <f>C96-(C98+C99)</f>
        <v>0</v>
      </c>
      <c r="D100" s="333"/>
      <c r="E100" s="333"/>
      <c r="F100" s="333"/>
      <c r="G100" s="333"/>
      <c r="H100" s="333"/>
      <c r="I100" s="333"/>
      <c r="J100" s="333"/>
      <c r="K100" s="333"/>
      <c r="L100" s="333"/>
      <c r="M100" s="334"/>
      <c r="Y100" s="5"/>
    </row>
    <row r="101" spans="2:25" ht="15" customHeight="1">
      <c r="B101" s="71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Y101" s="5"/>
    </row>
    <row r="102" spans="2:25" ht="15" customHeight="1" hidden="1">
      <c r="B102" s="71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Y102" s="5"/>
    </row>
    <row r="103" spans="2:25" ht="15" customHeight="1" hidden="1">
      <c r="B103" s="71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Y103" s="5"/>
    </row>
    <row r="104" spans="2:25" ht="15" customHeight="1" hidden="1">
      <c r="B104" s="71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Y104" s="5"/>
    </row>
    <row r="105" spans="2:25" ht="15" customHeight="1" hidden="1">
      <c r="B105" s="71"/>
      <c r="C105" s="10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Y105" s="5"/>
    </row>
    <row r="106" spans="2:25" ht="15" customHeight="1" hidden="1">
      <c r="B106" s="71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Y106" s="5"/>
    </row>
    <row r="107" spans="2:25" ht="15" customHeight="1" hidden="1">
      <c r="B107" s="71"/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Y107" s="5"/>
    </row>
    <row r="108" spans="2:25" ht="15" customHeight="1" hidden="1">
      <c r="B108" s="71"/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Y108" s="5"/>
    </row>
    <row r="109" spans="2:25" ht="15" customHeight="1" hidden="1">
      <c r="B109" s="71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Y109" s="5"/>
    </row>
    <row r="110" spans="2:25" ht="15" customHeight="1" hidden="1">
      <c r="B110" s="71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Y110" s="5"/>
    </row>
    <row r="111" spans="2:25" ht="15" customHeight="1" hidden="1">
      <c r="B111" s="71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Y111" s="5"/>
    </row>
    <row r="112" spans="2:25" ht="15" customHeight="1" hidden="1">
      <c r="B112" s="71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Y112" s="5"/>
    </row>
    <row r="113" spans="2:25" ht="15" customHeight="1" hidden="1">
      <c r="B113" s="71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Y113" s="5"/>
    </row>
    <row r="114" spans="2:25" ht="15" customHeight="1" hidden="1">
      <c r="B114" s="71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Y114" s="5"/>
    </row>
    <row r="115" spans="2:25" ht="15" customHeight="1" hidden="1">
      <c r="B115" s="71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Y115" s="5"/>
    </row>
    <row r="116" spans="2:25" ht="15" customHeight="1" hidden="1">
      <c r="B116" s="71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Y116" s="5"/>
    </row>
    <row r="117" spans="2:25" ht="15" customHeight="1" hidden="1">
      <c r="B117" s="71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Y117" s="5"/>
    </row>
    <row r="118" spans="2:25" ht="15" customHeight="1" hidden="1">
      <c r="B118" s="71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Y118" s="5"/>
    </row>
    <row r="119" spans="2:25" ht="15" customHeight="1" hidden="1">
      <c r="B119" s="71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Y119" s="5"/>
    </row>
    <row r="120" spans="2:25" ht="29.25" customHeight="1" hidden="1">
      <c r="B120" s="171">
        <f>IF(C83=B70,"Her Bir 10-20 Dakika Çekim Adedi",IF(C83=B71,"Öğretim Elemanın Ders Adedi",IF(C83=B72,"Kabul Edilmiş Soru Sayısı",IF(C83=B73,"Kabul Edilmiş Soru Sayısı",0))))</f>
        <v>0</v>
      </c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Y120" s="5"/>
    </row>
    <row r="121" spans="2:25" ht="15" customHeight="1" hidden="1">
      <c r="B121" s="71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Y121" s="5"/>
    </row>
    <row r="122" spans="2:25" ht="48" customHeight="1" hidden="1">
      <c r="B122" s="123">
        <f>IF(C83=B62,"Birimde Açılmış Tüm Derslerin Adetleri Toplamı",IF(C83=B63,"Proğramda Açılmış Tüm Derslerin Adetleri Toplamı",IF(C83=B64,"İlgili Dönemde Açılmış Tüm Derslerin Adetleri Toplamı",IF(C83=B65,"İlgili Öğretim Elemanın Tamamladığı Senaryo Tasarımlarına Esas Alınan Toplam İtibari Sayfa Sayısı",IF(C83=B66,"İlgili Öğretim Elemanın Geliştirdiği Metaryale  Esas Alınan Toplam İtibari Sayfa Sayısı",IF(C83=B67,"İlgili Öğretim Elemanın Yapılan  Metaryal Denetimine  Esas Alınan Toplam İtibari Sayfa Sayısı",IF(C83=B68,"İlgili Öğretim Elemanın Yönettiği Aylık Ders Kredisi Sayısı",IF(C83=B69,"Koordine Edilen Denetlenen Aylık Ders Kredisi Sayısı",0))))))))</f>
        <v>0</v>
      </c>
      <c r="Y122" s="5"/>
    </row>
    <row r="123" spans="25:27" ht="15.75" hidden="1">
      <c r="Y123" s="16"/>
      <c r="Z123" s="16"/>
      <c r="AA123" s="27"/>
    </row>
    <row r="124" spans="25:27" ht="15.75" hidden="1">
      <c r="Y124" s="16"/>
      <c r="Z124" s="16"/>
      <c r="AA124" s="27"/>
    </row>
    <row r="125" spans="25:27" ht="15.75" hidden="1">
      <c r="Y125" s="16"/>
      <c r="Z125" s="16"/>
      <c r="AA125" s="27"/>
    </row>
    <row r="126" spans="2:27" ht="15.75" hidden="1">
      <c r="B126" s="341">
        <f>IF(C83=B72,+'Kad Ünv ve Puan'!D12,IF(C83=B73,+'Kad Ünv ve Puan'!D12,0))</f>
        <v>0</v>
      </c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Y126" s="16"/>
      <c r="Z126" s="16"/>
      <c r="AA126" s="27"/>
    </row>
    <row r="127" spans="2:27" ht="15.75" hidden="1">
      <c r="B127" s="335">
        <f>IF(C83=B65,+'Kad Ünv ve Puan'!D12,IF(C83=B66,+'Kad Ünv ve Puan'!D12,IF(C83=B67,+'Kad Ünv ve Puan'!D12,IF(C83=B68,+'Kad Ünv ve Puan'!D12,IF(C83=B69,+'Kad Ünv ve Puan'!D12,IF(C90&gt;0,'Kad Ünv ve Puan'!D12,IF(C83=B70,+'Kad Ünv ve Puan'!D12,IF(C83=B71,+'Kad Ünv ve Puan'!D12,0))))))))</f>
        <v>0</v>
      </c>
      <c r="C127" s="333"/>
      <c r="D127" s="333"/>
      <c r="E127" s="333"/>
      <c r="F127" s="333"/>
      <c r="G127" s="333"/>
      <c r="H127" s="333"/>
      <c r="I127" s="333"/>
      <c r="J127" s="333"/>
      <c r="K127" s="333"/>
      <c r="L127" s="334"/>
      <c r="Y127" s="16"/>
      <c r="Z127" s="16"/>
      <c r="AA127" s="27"/>
    </row>
    <row r="128" spans="24:27" ht="15.75" hidden="1">
      <c r="X128" s="56"/>
      <c r="Y128" s="16"/>
      <c r="Z128" s="16"/>
      <c r="AA128" s="27"/>
    </row>
    <row r="129" spans="24:27" ht="15.75" hidden="1">
      <c r="X129" s="56"/>
      <c r="Y129" s="16"/>
      <c r="Z129" s="16"/>
      <c r="AA129" s="27"/>
    </row>
    <row r="130" spans="24:27" ht="15.75" hidden="1">
      <c r="X130" s="56"/>
      <c r="Y130" s="63"/>
      <c r="Z130" s="63"/>
      <c r="AA130" s="27"/>
    </row>
    <row r="131" spans="25:27" ht="15.75" hidden="1">
      <c r="Y131" s="16"/>
      <c r="Z131" s="16" t="s">
        <v>14</v>
      </c>
      <c r="AA131" s="27"/>
    </row>
    <row r="132" spans="2:26" ht="15.75" hidden="1">
      <c r="B132" s="307">
        <f>ROUND(IF(C83=B72,((C91-C94)/C95)*C93*L76,IF(C83=B73,(((C91/C95)*C93)*L76))),2)</f>
        <v>0</v>
      </c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Y132" s="7"/>
      <c r="Z132" s="7"/>
    </row>
    <row r="133" spans="2:26" ht="15.75" hidden="1">
      <c r="B133" s="306">
        <f>ROUND(IF(C83=B69,(((((C91/C95)/C92)*L76)*B127)),IF(C83=B68,((((C91/C95)*L76)*B127)),IF(C83=B67,((((C91/C95)*B127)*L76)),IF(C83=B65,((((C91*C94)/C95)*L76)*B127),IF(C83=B66,((((C91*C94)/C95)*L76)*B127),IF(C83=B70,(((C91*C94)*B127)*L76),IF(C83=B71,((C91*B127)*L76),((((C91*C94)*C90)*L76)*B127)))))))),2)</f>
        <v>0</v>
      </c>
      <c r="C133" s="306"/>
      <c r="D133" s="306"/>
      <c r="E133" s="306"/>
      <c r="F133" s="306"/>
      <c r="G133" s="306"/>
      <c r="H133" s="306"/>
      <c r="I133" s="306"/>
      <c r="J133" s="306"/>
      <c r="K133" s="306"/>
      <c r="L133" s="308"/>
      <c r="Y133" s="7"/>
      <c r="Z133" s="7"/>
    </row>
    <row r="134" ht="15.75" hidden="1"/>
    <row r="135" spans="2:12" ht="15.75" hidden="1">
      <c r="B135" s="305">
        <f>IF(B133=0,+B132,+B133)</f>
        <v>0</v>
      </c>
      <c r="C135" s="306"/>
      <c r="D135" s="306"/>
      <c r="E135" s="306"/>
      <c r="F135" s="306"/>
      <c r="G135" s="306"/>
      <c r="H135" s="306"/>
      <c r="I135" s="306"/>
      <c r="J135" s="306"/>
      <c r="K135" s="306"/>
      <c r="L135" s="308"/>
    </row>
    <row r="136" ht="15.75" hidden="1"/>
    <row r="137" ht="15.75" hidden="1"/>
    <row r="138" ht="15.75" hidden="1"/>
    <row r="139" ht="15.75" hidden="1"/>
    <row r="140" ht="15.75">
      <c r="T140" s="58"/>
    </row>
    <row r="141" ht="15.75">
      <c r="T141" s="58"/>
    </row>
    <row r="142" ht="15.75">
      <c r="T142" s="66"/>
    </row>
    <row r="143" ht="15.75">
      <c r="T143" s="66"/>
    </row>
    <row r="144" ht="15.75">
      <c r="T144" s="66"/>
    </row>
    <row r="145" ht="15.75">
      <c r="T145" s="66"/>
    </row>
    <row r="146" ht="15.75">
      <c r="T146" s="58"/>
    </row>
  </sheetData>
  <sheetProtection password="C620" sheet="1"/>
  <mergeCells count="37">
    <mergeCell ref="C92:M92"/>
    <mergeCell ref="C93:M93"/>
    <mergeCell ref="B133:L133"/>
    <mergeCell ref="C97:M97"/>
    <mergeCell ref="B126:L126"/>
    <mergeCell ref="C90:M90"/>
    <mergeCell ref="C83:M83"/>
    <mergeCell ref="C84:M84"/>
    <mergeCell ref="C85:M85"/>
    <mergeCell ref="C91:M91"/>
    <mergeCell ref="C95:M95"/>
    <mergeCell ref="C100:M100"/>
    <mergeCell ref="C98:M98"/>
    <mergeCell ref="B127:L127"/>
    <mergeCell ref="O94:Q94"/>
    <mergeCell ref="O95:Q95"/>
    <mergeCell ref="O96:Q96"/>
    <mergeCell ref="C99:M99"/>
    <mergeCell ref="C94:M94"/>
    <mergeCell ref="P89:Q89"/>
    <mergeCell ref="C80:M80"/>
    <mergeCell ref="C81:M81"/>
    <mergeCell ref="C76:K76"/>
    <mergeCell ref="L76:M76"/>
    <mergeCell ref="C78:M78"/>
    <mergeCell ref="C88:M88"/>
    <mergeCell ref="C89:M89"/>
    <mergeCell ref="C96:M96"/>
    <mergeCell ref="B132:L132"/>
    <mergeCell ref="B135:L135"/>
    <mergeCell ref="N14:Q14"/>
    <mergeCell ref="N15:Q15"/>
    <mergeCell ref="B75:Q75"/>
    <mergeCell ref="C77:L77"/>
    <mergeCell ref="C79:M79"/>
    <mergeCell ref="O87:Q87"/>
    <mergeCell ref="P88:Q88"/>
  </mergeCells>
  <conditionalFormatting sqref="B92">
    <cfRule type="cellIs" priority="1" dxfId="1" operator="equal" stopIfTrue="1">
      <formula>"Ödeme Oranı %."</formula>
    </cfRule>
    <cfRule type="cellIs" priority="2" dxfId="1" operator="equal" stopIfTrue="1">
      <formula>"Odeme Oranı %."</formula>
    </cfRule>
    <cfRule type="cellIs" priority="3" dxfId="0" operator="equal" stopIfTrue="1">
      <formula>"Ödeme Oranı %"</formula>
    </cfRule>
  </conditionalFormatting>
  <dataValidations count="6">
    <dataValidation errorStyle="warning" type="list" allowBlank="1" showInputMessage="1" showErrorMessage="1" sqref="C82 I82">
      <formula1>$G$2:$G$32</formula1>
    </dataValidation>
    <dataValidation errorStyle="warning" type="list" allowBlank="1" showInputMessage="1" showErrorMessage="1" sqref="K82 E82">
      <formula1>$D$2:$D$13</formula1>
    </dataValidation>
    <dataValidation errorStyle="warning" type="list" allowBlank="1" showInputMessage="1" showErrorMessage="1" sqref="M82 G82">
      <formula1>$E$2:$E$13</formula1>
    </dataValidation>
    <dataValidation type="list" allowBlank="1" showInputMessage="1" showErrorMessage="1" sqref="C83:M83">
      <formula1>$B$62:$B$73</formula1>
    </dataValidation>
    <dataValidation type="list" allowBlank="1" showInputMessage="1" showErrorMessage="1" sqref="C76">
      <formula1>$O$6:$O$11</formula1>
    </dataValidation>
    <dataValidation type="list" allowBlank="1" showInputMessage="1" showErrorMessage="1" sqref="C77">
      <formula1>$B$1:$B$54</formula1>
    </dataValidation>
  </dataValidations>
  <printOptions/>
  <pageMargins left="0.4724409448818898" right="0.1968503937007874" top="0.2362204724409449" bottom="0.1968503937007874" header="0.1968503937007874" footer="0.1968503937007874"/>
  <pageSetup horizontalDpi="300" verticalDpi="3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AB78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421875" style="1" customWidth="1"/>
    <col min="2" max="2" width="30.28125" style="4" customWidth="1"/>
    <col min="3" max="3" width="31.140625" style="4" customWidth="1"/>
    <col min="4" max="4" width="26.7109375" style="4" customWidth="1"/>
    <col min="5" max="5" width="29.7109375" style="4" customWidth="1"/>
    <col min="6" max="7" width="8.421875" style="1" customWidth="1"/>
    <col min="8" max="8" width="20.7109375" style="1" customWidth="1"/>
    <col min="9" max="9" width="11.140625" style="1" bestFit="1" customWidth="1"/>
    <col min="10" max="10" width="7.8515625" style="1" customWidth="1"/>
    <col min="11" max="16384" width="9.140625" style="1" customWidth="1"/>
  </cols>
  <sheetData>
    <row r="2" spans="2:8" ht="15.75">
      <c r="B2" s="359" t="s">
        <v>19</v>
      </c>
      <c r="C2" s="359"/>
      <c r="D2" s="359"/>
      <c r="E2" s="359"/>
      <c r="H2" s="5"/>
    </row>
    <row r="3" spans="2:8" ht="15" customHeight="1">
      <c r="B3" s="359" t="s">
        <v>59</v>
      </c>
      <c r="C3" s="359"/>
      <c r="D3" s="359"/>
      <c r="E3" s="359"/>
      <c r="H3" s="5"/>
    </row>
    <row r="4" spans="2:9" ht="15.75">
      <c r="B4" s="360">
        <f>IF('Bilgi Girişi1'!C77='Bilgi Girişi1'!B57,0,+'Bilgi Girişi1'!C77)</f>
        <v>0</v>
      </c>
      <c r="C4" s="361"/>
      <c r="D4" s="362"/>
      <c r="E4" s="6" t="s">
        <v>61</v>
      </c>
      <c r="F4" s="1" t="s">
        <v>60</v>
      </c>
      <c r="H4" s="7"/>
      <c r="I4" s="7"/>
    </row>
    <row r="5" spans="2:9" ht="15.75">
      <c r="B5" s="8" t="s">
        <v>62</v>
      </c>
      <c r="C5" s="363">
        <f>+'Bilgi Girişi1'!C88:M88</f>
        <v>0</v>
      </c>
      <c r="D5" s="364"/>
      <c r="E5" s="9">
        <f>+'Bilgi Girişi1'!C83</f>
        <v>0</v>
      </c>
      <c r="H5" s="5"/>
      <c r="I5" s="10"/>
    </row>
    <row r="6" spans="2:9" ht="15.75">
      <c r="B6" s="11" t="s">
        <v>0</v>
      </c>
      <c r="C6" s="12">
        <f>+'Bilgi Girişi1'!C89:M89</f>
        <v>0</v>
      </c>
      <c r="D6" s="13" t="s">
        <v>57</v>
      </c>
      <c r="E6" s="14" t="str">
        <f>CONCATENATE('Bilgi Girişi1'!C82,'Bilgi Girişi1'!D82,'Bilgi Girişi1'!E82,'Bilgi Girişi1'!F82,'Bilgi Girişi1'!G82,'Bilgi Girişi1'!H82,'Bilgi Girişi1'!I82,'Bilgi Girişi1'!J82,'Bilgi Girişi1'!K82,'Bilgi Girişi1'!L82,'Bilgi Girişi1'!M82)</f>
        <v>//--//</v>
      </c>
      <c r="H6" s="5"/>
      <c r="I6" s="10"/>
    </row>
    <row r="7" spans="2:9" ht="15.75">
      <c r="B7" s="11" t="s">
        <v>1</v>
      </c>
      <c r="C7" s="15">
        <f>+'Bilgi Girişi1'!C90:M90</f>
        <v>0</v>
      </c>
      <c r="D7" s="354" t="s">
        <v>33</v>
      </c>
      <c r="E7" s="366">
        <f>+'Bilgi Girişi1'!C98</f>
        <v>0</v>
      </c>
      <c r="H7" s="16"/>
      <c r="I7" s="17"/>
    </row>
    <row r="8" spans="2:9" ht="15.75">
      <c r="B8" s="11" t="s">
        <v>2</v>
      </c>
      <c r="C8" s="15">
        <f>+'Bilgi Girişi1'!B127:L127</f>
        <v>0</v>
      </c>
      <c r="D8" s="355"/>
      <c r="E8" s="367"/>
      <c r="H8" s="7"/>
      <c r="I8" s="7"/>
    </row>
    <row r="9" spans="2:9" ht="15.75">
      <c r="B9" s="8" t="s">
        <v>20</v>
      </c>
      <c r="C9" s="15">
        <f>+'Bilgi Girişi1'!C94:M94</f>
        <v>0</v>
      </c>
      <c r="D9" s="356"/>
      <c r="E9" s="368"/>
      <c r="H9" s="7"/>
      <c r="I9" s="7"/>
    </row>
    <row r="10" spans="2:9" ht="15.75">
      <c r="B10" s="18" t="s">
        <v>37</v>
      </c>
      <c r="C10" s="19">
        <f>+'Bilgi Girişi1'!B133:L133</f>
        <v>0</v>
      </c>
      <c r="D10" s="6" t="s">
        <v>34</v>
      </c>
      <c r="E10" s="20">
        <f>+'Bilgi Girişi1'!C100</f>
        <v>0</v>
      </c>
      <c r="H10" s="7"/>
      <c r="I10" s="7"/>
    </row>
    <row r="11" spans="2:9" ht="15.75">
      <c r="B11" s="4" t="e">
        <f>+'Bilgi Girişi1'!#REF!</f>
        <v>#REF!</v>
      </c>
      <c r="H11" s="7"/>
      <c r="I11" s="7"/>
    </row>
    <row r="12" spans="2:10" ht="47.25">
      <c r="B12" s="21" t="s">
        <v>3</v>
      </c>
      <c r="C12" s="21" t="s">
        <v>4</v>
      </c>
      <c r="D12" s="21" t="s">
        <v>5</v>
      </c>
      <c r="E12" s="21" t="s">
        <v>6</v>
      </c>
      <c r="H12" s="16"/>
      <c r="I12" s="16"/>
      <c r="J12" s="22" t="s">
        <v>14</v>
      </c>
    </row>
    <row r="13" spans="2:10" ht="15.75">
      <c r="B13" s="23" t="e">
        <f>+'Bilgi Girişi1'!#REF!</f>
        <v>#REF!</v>
      </c>
      <c r="C13" s="24" t="e">
        <f>+'Bilgi Girişi1'!#REF!</f>
        <v>#REF!</v>
      </c>
      <c r="D13" s="24">
        <f>IF('Bilgi Girişi1'!$C$84=0,0,((C13/'Bilgi Girişi1'!$C$84)*'Bilgi Girişi1'!$C$85))</f>
        <v>0</v>
      </c>
      <c r="E13" s="25" t="e">
        <f aca="true" t="shared" si="0" ref="E13:E21">SUM(C13-D13)</f>
        <v>#REF!</v>
      </c>
      <c r="H13" s="16"/>
      <c r="I13" s="17"/>
      <c r="J13" s="26"/>
    </row>
    <row r="14" spans="2:10" ht="15.75">
      <c r="B14" s="23" t="e">
        <f>+'Bilgi Girişi1'!#REF!</f>
        <v>#REF!</v>
      </c>
      <c r="C14" s="24" t="e">
        <f>+'Bilgi Girişi1'!#REF!</f>
        <v>#REF!</v>
      </c>
      <c r="D14" s="24">
        <f>IF('Bilgi Girişi1'!$C$84=0,0,((C14/'Bilgi Girişi1'!$C$84)*'Bilgi Girişi1'!$C$85))</f>
        <v>0</v>
      </c>
      <c r="E14" s="25" t="e">
        <f t="shared" si="0"/>
        <v>#REF!</v>
      </c>
      <c r="H14" s="16"/>
      <c r="I14" s="17"/>
      <c r="J14" s="26"/>
    </row>
    <row r="15" spans="2:10" ht="15.75">
      <c r="B15" s="23" t="e">
        <f>+'Bilgi Girişi1'!#REF!</f>
        <v>#REF!</v>
      </c>
      <c r="C15" s="24" t="e">
        <f>+'Bilgi Girişi1'!#REF!</f>
        <v>#REF!</v>
      </c>
      <c r="D15" s="24">
        <f>IF('Bilgi Girişi1'!$C$84=0,0,((C15/'Bilgi Girişi1'!$C$84)*'Bilgi Girişi1'!$C$85))</f>
        <v>0</v>
      </c>
      <c r="E15" s="25" t="e">
        <f t="shared" si="0"/>
        <v>#REF!</v>
      </c>
      <c r="H15" s="16"/>
      <c r="I15" s="17"/>
      <c r="J15" s="27"/>
    </row>
    <row r="16" spans="2:10" ht="15.75">
      <c r="B16" s="23" t="e">
        <f>+'Bilgi Girişi1'!#REF!</f>
        <v>#REF!</v>
      </c>
      <c r="C16" s="24" t="e">
        <f>+'Bilgi Girişi1'!#REF!</f>
        <v>#REF!</v>
      </c>
      <c r="D16" s="24">
        <f>IF('Bilgi Girişi1'!$C$84=0,0,((C16/'Bilgi Girişi1'!$C$84)*'Bilgi Girişi1'!$C$85))</f>
        <v>0</v>
      </c>
      <c r="E16" s="25" t="e">
        <f t="shared" si="0"/>
        <v>#REF!</v>
      </c>
      <c r="H16" s="16"/>
      <c r="I16" s="17"/>
      <c r="J16" s="27"/>
    </row>
    <row r="17" spans="2:10" ht="15.75">
      <c r="B17" s="23" t="e">
        <f>+'Bilgi Girişi1'!#REF!</f>
        <v>#REF!</v>
      </c>
      <c r="C17" s="24" t="e">
        <f>+'Bilgi Girişi1'!#REF!</f>
        <v>#REF!</v>
      </c>
      <c r="D17" s="24">
        <f>IF('Bilgi Girişi1'!$C$84=0,0,((C17/'Bilgi Girişi1'!$C$84)*'Bilgi Girişi1'!$C$85))</f>
        <v>0</v>
      </c>
      <c r="E17" s="25" t="e">
        <f t="shared" si="0"/>
        <v>#REF!</v>
      </c>
      <c r="H17" s="16"/>
      <c r="I17" s="17"/>
      <c r="J17" s="27"/>
    </row>
    <row r="18" spans="2:10" ht="15.75">
      <c r="B18" s="23" t="e">
        <f>+'Bilgi Girişi1'!#REF!</f>
        <v>#REF!</v>
      </c>
      <c r="C18" s="24" t="e">
        <f>+'Bilgi Girişi1'!#REF!</f>
        <v>#REF!</v>
      </c>
      <c r="D18" s="24">
        <f>IF('Bilgi Girişi1'!$C$84=0,0,((C18/'Bilgi Girişi1'!$C$84)*'Bilgi Girişi1'!$C$85))</f>
        <v>0</v>
      </c>
      <c r="E18" s="25" t="e">
        <f t="shared" si="0"/>
        <v>#REF!</v>
      </c>
      <c r="H18" s="16"/>
      <c r="I18" s="17"/>
      <c r="J18" s="27"/>
    </row>
    <row r="19" spans="2:10" ht="15.75">
      <c r="B19" s="23" t="e">
        <f>+'Bilgi Girişi1'!#REF!</f>
        <v>#REF!</v>
      </c>
      <c r="C19" s="24" t="e">
        <f>+'Bilgi Girişi1'!#REF!</f>
        <v>#REF!</v>
      </c>
      <c r="D19" s="24">
        <f>IF('Bilgi Girişi1'!$C$84=0,0,((C19/'Bilgi Girişi1'!$C$84)*'Bilgi Girişi1'!$C$85))</f>
        <v>0</v>
      </c>
      <c r="E19" s="25" t="e">
        <f t="shared" si="0"/>
        <v>#REF!</v>
      </c>
      <c r="H19" s="16"/>
      <c r="I19" s="17"/>
      <c r="J19" s="27"/>
    </row>
    <row r="20" spans="2:10" ht="15.75">
      <c r="B20" s="23" t="e">
        <f>+'Bilgi Girişi1'!#REF!</f>
        <v>#REF!</v>
      </c>
      <c r="C20" s="24" t="e">
        <f>+'Bilgi Girişi1'!#REF!</f>
        <v>#REF!</v>
      </c>
      <c r="D20" s="24">
        <f>IF('Bilgi Girişi1'!$C$84=0,0,((C20/'Bilgi Girişi1'!$C$84)*'Bilgi Girişi1'!$C$85))</f>
        <v>0</v>
      </c>
      <c r="E20" s="25" t="e">
        <f t="shared" si="0"/>
        <v>#REF!</v>
      </c>
      <c r="H20" s="16"/>
      <c r="I20" s="17"/>
      <c r="J20" s="27" t="s">
        <v>14</v>
      </c>
    </row>
    <row r="21" spans="2:10" ht="15.75">
      <c r="B21" s="23" t="e">
        <f>+'Bilgi Girişi1'!#REF!</f>
        <v>#REF!</v>
      </c>
      <c r="C21" s="24" t="e">
        <f>+'Bilgi Girişi1'!#REF!</f>
        <v>#REF!</v>
      </c>
      <c r="D21" s="24">
        <f>IF('Bilgi Girişi1'!$C$84=0,0,((C21/'Bilgi Girişi1'!$C$84)*'Bilgi Girişi1'!$C$85))</f>
        <v>0</v>
      </c>
      <c r="E21" s="25" t="e">
        <f t="shared" si="0"/>
        <v>#REF!</v>
      </c>
      <c r="H21" s="16"/>
      <c r="I21" s="17"/>
      <c r="J21" s="27"/>
    </row>
    <row r="22" spans="2:10" ht="15.75">
      <c r="B22" s="23" t="e">
        <f>+'Bilgi Girişi1'!#REF!</f>
        <v>#REF!</v>
      </c>
      <c r="C22" s="24" t="e">
        <f>+'Bilgi Girişi1'!#REF!</f>
        <v>#REF!</v>
      </c>
      <c r="D22" s="24">
        <f>IF('Bilgi Girişi1'!C84=0,0,IF('Bilgi Girişi1'!#REF!="Geliştirme Ödeneği",'Bilgi Girişi1'!#REF!*1,(('Bilgi Girişi1'!#REF!/'Bilgi Girişi1'!$C$84)*'Bilgi Girişi1'!$C$85)))</f>
        <v>0</v>
      </c>
      <c r="E22" s="25" t="e">
        <f>SUM('Bilgi Girişi1'!#REF!-D22)</f>
        <v>#REF!</v>
      </c>
      <c r="H22" s="16"/>
      <c r="I22" s="17"/>
      <c r="J22" s="27"/>
    </row>
    <row r="23" spans="2:10" ht="15.75" customHeight="1">
      <c r="B23" s="23" t="e">
        <f>+'Bilgi Girişi1'!#REF!</f>
        <v>#REF!</v>
      </c>
      <c r="C23" s="24" t="e">
        <f>+'Bilgi Girişi1'!#REF!</f>
        <v>#REF!</v>
      </c>
      <c r="D23" s="24">
        <f>IF('Bilgi Girişi1'!$C$84=0,0,((C23/'Bilgi Girişi1'!$C$84)*'Bilgi Girişi1'!$C$85))</f>
        <v>0</v>
      </c>
      <c r="E23" s="25" t="e">
        <f aca="true" t="shared" si="1" ref="E23:E33">SUM(C23-D23)</f>
        <v>#REF!</v>
      </c>
      <c r="H23" s="16"/>
      <c r="I23" s="17"/>
      <c r="J23" s="27"/>
    </row>
    <row r="24" spans="2:10" ht="19.5" customHeight="1">
      <c r="B24" s="23" t="e">
        <f>+'Bilgi Girişi1'!#REF!</f>
        <v>#REF!</v>
      </c>
      <c r="C24" s="24" t="e">
        <f>+'Bilgi Girişi1'!#REF!</f>
        <v>#REF!</v>
      </c>
      <c r="D24" s="24">
        <f>IF('Bilgi Girişi1'!$C$84=0,0,((C24/'Bilgi Girişi1'!$C$84)*'Bilgi Girişi1'!$C$85))</f>
        <v>0</v>
      </c>
      <c r="E24" s="25" t="e">
        <f t="shared" si="1"/>
        <v>#REF!</v>
      </c>
      <c r="H24" s="16"/>
      <c r="I24" s="17"/>
      <c r="J24" s="27"/>
    </row>
    <row r="25" spans="2:10" ht="15.75">
      <c r="B25" s="23" t="e">
        <f>+'Bilgi Girişi1'!#REF!</f>
        <v>#REF!</v>
      </c>
      <c r="C25" s="24" t="e">
        <f>+'Bilgi Girişi1'!#REF!</f>
        <v>#REF!</v>
      </c>
      <c r="D25" s="24">
        <f>IF('Bilgi Girişi1'!$C$84=0,0,((C25/'Bilgi Girişi1'!$C$84)*'Bilgi Girişi1'!$C$85))</f>
        <v>0</v>
      </c>
      <c r="E25" s="25" t="e">
        <f t="shared" si="1"/>
        <v>#REF!</v>
      </c>
      <c r="H25" s="16"/>
      <c r="I25" s="17"/>
      <c r="J25" s="27"/>
    </row>
    <row r="26" spans="2:10" ht="15.75">
      <c r="B26" s="23" t="e">
        <f>+'Bilgi Girişi1'!#REF!</f>
        <v>#REF!</v>
      </c>
      <c r="C26" s="24" t="e">
        <f>+'Bilgi Girişi1'!#REF!</f>
        <v>#REF!</v>
      </c>
      <c r="D26" s="24">
        <f>IF('Bilgi Girişi1'!$C$84=0,0,((C26/'Bilgi Girişi1'!$C$84)*'Bilgi Girişi1'!$C$85))</f>
        <v>0</v>
      </c>
      <c r="E26" s="25" t="e">
        <f t="shared" si="1"/>
        <v>#REF!</v>
      </c>
      <c r="H26" s="16"/>
      <c r="I26" s="17"/>
      <c r="J26" s="27"/>
    </row>
    <row r="27" spans="2:10" ht="15.75">
      <c r="B27" s="23" t="e">
        <f>+'Bilgi Girişi1'!#REF!</f>
        <v>#REF!</v>
      </c>
      <c r="C27" s="24" t="e">
        <f>+'Bilgi Girişi1'!#REF!</f>
        <v>#REF!</v>
      </c>
      <c r="D27" s="24">
        <f>IF('Bilgi Girişi1'!$C$84=0,0,((C27/'Bilgi Girişi1'!$C$84)*'Bilgi Girişi1'!$C$85))</f>
        <v>0</v>
      </c>
      <c r="E27" s="25" t="e">
        <f t="shared" si="1"/>
        <v>#REF!</v>
      </c>
      <c r="H27" s="16"/>
      <c r="I27" s="17"/>
      <c r="J27" s="27"/>
    </row>
    <row r="28" spans="2:10" ht="15.75">
      <c r="B28" s="23" t="e">
        <f>+'Bilgi Girişi1'!#REF!</f>
        <v>#REF!</v>
      </c>
      <c r="C28" s="24" t="e">
        <f>+'Bilgi Girişi1'!#REF!</f>
        <v>#REF!</v>
      </c>
      <c r="D28" s="24">
        <f>IF('Bilgi Girişi1'!$C$84=0,0,((C28/'Bilgi Girişi1'!$C$84)*'Bilgi Girişi1'!$C$85))</f>
        <v>0</v>
      </c>
      <c r="E28" s="25" t="e">
        <f t="shared" si="1"/>
        <v>#REF!</v>
      </c>
      <c r="H28" s="16"/>
      <c r="I28" s="17"/>
      <c r="J28" s="27"/>
    </row>
    <row r="29" spans="2:10" ht="15.75">
      <c r="B29" s="23" t="e">
        <f>+'Bilgi Girişi1'!#REF!</f>
        <v>#REF!</v>
      </c>
      <c r="C29" s="24" t="e">
        <f>+'Bilgi Girişi1'!#REF!</f>
        <v>#REF!</v>
      </c>
      <c r="D29" s="24">
        <f>IF('Bilgi Girişi1'!$C$84=0,0,((C29/'Bilgi Girişi1'!$C$84)*'Bilgi Girişi1'!$C$85))</f>
        <v>0</v>
      </c>
      <c r="E29" s="25" t="e">
        <f t="shared" si="1"/>
        <v>#REF!</v>
      </c>
      <c r="H29" s="16"/>
      <c r="I29" s="17"/>
      <c r="J29" s="27"/>
    </row>
    <row r="30" spans="2:10" ht="15.75">
      <c r="B30" s="23" t="e">
        <f>+'Bilgi Girişi1'!#REF!</f>
        <v>#REF!</v>
      </c>
      <c r="C30" s="24" t="e">
        <f>+'Bilgi Girişi1'!#REF!</f>
        <v>#REF!</v>
      </c>
      <c r="D30" s="24">
        <f>IF('Bilgi Girişi1'!$C$84=0,0,((C30/'Bilgi Girişi1'!$C$84)*'Bilgi Girişi1'!$C$85))</f>
        <v>0</v>
      </c>
      <c r="E30" s="25" t="e">
        <f t="shared" si="1"/>
        <v>#REF!</v>
      </c>
      <c r="H30" s="16"/>
      <c r="I30" s="17"/>
      <c r="J30" s="27"/>
    </row>
    <row r="31" spans="2:10" ht="15.75">
      <c r="B31" s="23" t="e">
        <f>+'Bilgi Girişi1'!#REF!</f>
        <v>#REF!</v>
      </c>
      <c r="C31" s="24" t="e">
        <f>+'Bilgi Girişi1'!#REF!</f>
        <v>#REF!</v>
      </c>
      <c r="D31" s="24">
        <f>IF('Bilgi Girişi1'!$C$84=0,0,((C31/'Bilgi Girişi1'!$C$84)*'Bilgi Girişi1'!$C$85))</f>
        <v>0</v>
      </c>
      <c r="E31" s="25" t="e">
        <f t="shared" si="1"/>
        <v>#REF!</v>
      </c>
      <c r="H31" s="16"/>
      <c r="I31" s="17"/>
      <c r="J31" s="27"/>
    </row>
    <row r="32" spans="2:10" ht="15.75">
      <c r="B32" s="23" t="e">
        <f>+'Bilgi Girişi1'!#REF!</f>
        <v>#REF!</v>
      </c>
      <c r="C32" s="24" t="e">
        <f>+'Bilgi Girişi1'!#REF!</f>
        <v>#REF!</v>
      </c>
      <c r="D32" s="24">
        <f>IF('Bilgi Girişi1'!$C$84=0,0,((C32/'Bilgi Girişi1'!$C$84)*'Bilgi Girişi1'!$C$85))</f>
        <v>0</v>
      </c>
      <c r="E32" s="25" t="e">
        <f t="shared" si="1"/>
        <v>#REF!</v>
      </c>
      <c r="H32" s="16"/>
      <c r="I32" s="17"/>
      <c r="J32" s="27"/>
    </row>
    <row r="33" spans="2:10" ht="15.75">
      <c r="B33" s="23" t="e">
        <f>+'Bilgi Girişi1'!#REF!</f>
        <v>#REF!</v>
      </c>
      <c r="C33" s="24" t="e">
        <f>+'Bilgi Girişi1'!#REF!</f>
        <v>#REF!</v>
      </c>
      <c r="D33" s="24">
        <f>IF('Bilgi Girişi1'!$C$84=0,0,((C33/'Bilgi Girişi1'!$C$84)*'Bilgi Girişi1'!$C$85))</f>
        <v>0</v>
      </c>
      <c r="E33" s="25" t="e">
        <f t="shared" si="1"/>
        <v>#REF!</v>
      </c>
      <c r="H33" s="80" t="s">
        <v>70</v>
      </c>
      <c r="I33" s="17"/>
      <c r="J33" s="27"/>
    </row>
    <row r="34" spans="2:11" ht="15.75">
      <c r="B34" s="28" t="s">
        <v>7</v>
      </c>
      <c r="C34" s="25" t="e">
        <f>SUM(C13:C33)</f>
        <v>#REF!</v>
      </c>
      <c r="D34" s="25">
        <f>SUM(D13:D33)</f>
        <v>0</v>
      </c>
      <c r="E34" s="25" t="e">
        <f>SUM(E13:E33)</f>
        <v>#REF!</v>
      </c>
      <c r="F34" s="29" t="s">
        <v>15</v>
      </c>
      <c r="G34" s="29"/>
      <c r="H34" s="86" t="e">
        <f>C34+C41</f>
        <v>#REF!</v>
      </c>
      <c r="J34" s="80"/>
      <c r="K34" s="80"/>
    </row>
    <row r="35" spans="2:10" ht="15.75">
      <c r="B35" s="30"/>
      <c r="C35" s="31"/>
      <c r="D35" s="31"/>
      <c r="E35" s="31"/>
      <c r="F35" s="29"/>
      <c r="G35" s="29"/>
      <c r="H35" s="16"/>
      <c r="I35" s="17"/>
      <c r="J35" s="27"/>
    </row>
    <row r="36" spans="2:10" ht="15.75">
      <c r="B36" s="4" t="e">
        <f>+'Bilgi Girişi1'!#REF!</f>
        <v>#REF!</v>
      </c>
      <c r="H36" s="16"/>
      <c r="I36" s="17"/>
      <c r="J36" s="27" t="s">
        <v>14</v>
      </c>
    </row>
    <row r="37" spans="2:10" ht="15.75">
      <c r="B37" s="32" t="s">
        <v>3</v>
      </c>
      <c r="C37" s="9" t="s">
        <v>8</v>
      </c>
      <c r="D37" s="9" t="s">
        <v>9</v>
      </c>
      <c r="E37" s="9" t="s">
        <v>6</v>
      </c>
      <c r="H37" s="10" t="s">
        <v>80</v>
      </c>
      <c r="I37" s="10"/>
      <c r="J37" s="27" t="s">
        <v>14</v>
      </c>
    </row>
    <row r="38" spans="2:8" ht="32.25" customHeight="1">
      <c r="B38" s="11" t="e">
        <f>+'Bilgi Girişi1'!#REF!</f>
        <v>#REF!</v>
      </c>
      <c r="C38" s="33" t="e">
        <f>+'Bilgi Girişi1'!#REF!</f>
        <v>#REF!</v>
      </c>
      <c r="D38" s="24">
        <f>IF('Bilgi Girişi1'!$C$84=0,0,((C38/'Bilgi Girişi1'!$C$84)*'Bilgi Girişi1'!$C$85))</f>
        <v>0</v>
      </c>
      <c r="E38" s="34" t="e">
        <f>C38-D38</f>
        <v>#REF!</v>
      </c>
      <c r="H38" s="87" t="e">
        <f>SUM(C41+C50)</f>
        <v>#REF!</v>
      </c>
    </row>
    <row r="39" spans="2:9" ht="22.5" customHeight="1">
      <c r="B39" s="11" t="e">
        <f>+'Bilgi Girişi1'!#REF!</f>
        <v>#REF!</v>
      </c>
      <c r="C39" s="33" t="e">
        <f>+'Bilgi Girişi1'!#REF!</f>
        <v>#REF!</v>
      </c>
      <c r="D39" s="24">
        <f>IF('Bilgi Girişi1'!$C$84=0,0,((C39/'Bilgi Girişi1'!$C$84)*'Bilgi Girişi1'!$C$85))</f>
        <v>0</v>
      </c>
      <c r="E39" s="34" t="e">
        <f>C39-D39</f>
        <v>#REF!</v>
      </c>
      <c r="G39" s="35"/>
      <c r="H39" s="36"/>
      <c r="I39" s="37"/>
    </row>
    <row r="40" spans="2:10" ht="15.75">
      <c r="B40" s="11" t="e">
        <f>+'Bilgi Girişi1'!#REF!</f>
        <v>#REF!</v>
      </c>
      <c r="C40" s="33" t="e">
        <f>+'Bilgi Girişi1'!#REF!</f>
        <v>#REF!</v>
      </c>
      <c r="D40" s="24">
        <f>IF('Bilgi Girişi1'!$C$84=0,0,((C40/'Bilgi Girişi1'!$C$84)*'Bilgi Girişi1'!$C$85))</f>
        <v>0</v>
      </c>
      <c r="E40" s="34" t="e">
        <f>C40-D40</f>
        <v>#REF!</v>
      </c>
      <c r="G40" s="35"/>
      <c r="H40" s="36" t="s">
        <v>81</v>
      </c>
      <c r="I40" s="38"/>
      <c r="J40" s="39"/>
    </row>
    <row r="41" spans="2:10" ht="15.75">
      <c r="B41" s="40" t="s">
        <v>10</v>
      </c>
      <c r="C41" s="34" t="e">
        <f>SUM(C38:C40)</f>
        <v>#REF!</v>
      </c>
      <c r="D41" s="34">
        <f>SUM(D38:D40)</f>
        <v>0</v>
      </c>
      <c r="E41" s="34" t="e">
        <f>SUM(E38:E40)</f>
        <v>#REF!</v>
      </c>
      <c r="F41" s="29" t="s">
        <v>16</v>
      </c>
      <c r="G41" s="29"/>
      <c r="H41" s="41" t="e">
        <f>H34-H38</f>
        <v>#REF!</v>
      </c>
      <c r="I41" s="16"/>
      <c r="J41" s="42"/>
    </row>
    <row r="42" spans="2:10" ht="18">
      <c r="B42" s="30"/>
      <c r="C42" s="43"/>
      <c r="D42" s="44"/>
      <c r="E42" s="43"/>
      <c r="F42" s="29"/>
      <c r="G42" s="29"/>
      <c r="H42" s="45"/>
      <c r="I42" s="16"/>
      <c r="J42" s="42"/>
    </row>
    <row r="43" spans="2:10" ht="15.75">
      <c r="B43" s="4" t="e">
        <f>+'Bilgi Girişi1'!#REF!</f>
        <v>#REF!</v>
      </c>
      <c r="D43" s="46"/>
      <c r="H43" s="16"/>
      <c r="I43" s="10"/>
      <c r="J43" s="26"/>
    </row>
    <row r="44" spans="2:10" ht="31.5">
      <c r="B44" s="32" t="s">
        <v>3</v>
      </c>
      <c r="C44" s="9" t="s">
        <v>11</v>
      </c>
      <c r="D44" s="9" t="s">
        <v>12</v>
      </c>
      <c r="E44" s="9" t="s">
        <v>6</v>
      </c>
      <c r="H44" s="16"/>
      <c r="I44" s="10"/>
      <c r="J44" s="26"/>
    </row>
    <row r="45" spans="2:10" ht="15.75">
      <c r="B45" s="11" t="e">
        <f>+'Bilgi Girişi1'!#REF!</f>
        <v>#REF!</v>
      </c>
      <c r="C45" s="24" t="e">
        <f>+'Bilgi Girişi1'!#REF!</f>
        <v>#REF!</v>
      </c>
      <c r="D45" s="24">
        <f>IF('Bilgi Girişi1'!$C$84=0,0,((C45/'Bilgi Girişi1'!$C$84)*'Bilgi Girişi1'!$C$85))</f>
        <v>0</v>
      </c>
      <c r="E45" s="24" t="e">
        <f>(C45-D45)</f>
        <v>#REF!</v>
      </c>
      <c r="F45" s="1" t="s">
        <v>65</v>
      </c>
      <c r="H45" s="16"/>
      <c r="I45" s="16"/>
      <c r="J45" s="27"/>
    </row>
    <row r="46" spans="2:10" ht="15.75">
      <c r="B46" s="11" t="e">
        <f>+'Bilgi Girişi1'!#REF!</f>
        <v>#REF!</v>
      </c>
      <c r="C46" s="24" t="e">
        <f>+'Bilgi Girişi1'!#REF!</f>
        <v>#REF!</v>
      </c>
      <c r="D46" s="24">
        <f>IF('Bilgi Girişi1'!$C$84=0,0,((C46/'Bilgi Girişi1'!$C$84)*'Bilgi Girişi1'!$C$85))</f>
        <v>0</v>
      </c>
      <c r="E46" s="24" t="e">
        <f>(C46-D46)</f>
        <v>#REF!</v>
      </c>
      <c r="F46" s="1" t="s">
        <v>66</v>
      </c>
      <c r="H46" s="16"/>
      <c r="I46" s="16"/>
      <c r="J46" s="27"/>
    </row>
    <row r="47" spans="2:10" ht="18.75" customHeight="1">
      <c r="B47" s="11" t="e">
        <f>+'Bilgi Girişi1'!#REF!</f>
        <v>#REF!</v>
      </c>
      <c r="C47" s="24" t="e">
        <f>+'Bilgi Girişi1'!#REF!</f>
        <v>#REF!</v>
      </c>
      <c r="D47" s="24">
        <f>IF('Bilgi Girişi1'!$C$84=0,0,((C47/'Bilgi Girişi1'!$C$84)*'Bilgi Girişi1'!$C$85))</f>
        <v>0</v>
      </c>
      <c r="E47" s="24" t="e">
        <f>(C47-D47)</f>
        <v>#REF!</v>
      </c>
      <c r="F47" s="1" t="s">
        <v>67</v>
      </c>
      <c r="H47" s="16"/>
      <c r="I47" s="16"/>
      <c r="J47" s="27"/>
    </row>
    <row r="48" spans="2:9" ht="15.75">
      <c r="B48" s="11" t="e">
        <f>+'Bilgi Girişi1'!#REF!</f>
        <v>#REF!</v>
      </c>
      <c r="C48" s="24" t="e">
        <f>+'Bilgi Girişi1'!#REF!</f>
        <v>#REF!</v>
      </c>
      <c r="D48" s="24">
        <f>IF('Bilgi Girişi1'!$C$84=0,0,((C48/'Bilgi Girişi1'!$C$84)*'Bilgi Girişi1'!$C$85))</f>
        <v>0</v>
      </c>
      <c r="E48" s="24" t="e">
        <f>(C48-D48)</f>
        <v>#REF!</v>
      </c>
      <c r="F48" s="1" t="s">
        <v>68</v>
      </c>
      <c r="H48" s="16"/>
      <c r="I48" s="37"/>
    </row>
    <row r="49" spans="2:10" ht="15.75">
      <c r="B49" s="11">
        <f>+'Bilgi Girişi1'!O2</f>
        <v>0</v>
      </c>
      <c r="C49" s="24" t="e">
        <f>+'Bilgi Girişi1'!#REF!</f>
        <v>#REF!</v>
      </c>
      <c r="D49" s="24">
        <f>IF('Bilgi Girişi1'!$C$84=0,0,((C49/'Bilgi Girişi1'!$C$84)*'Bilgi Girişi1'!$C$85))</f>
        <v>0</v>
      </c>
      <c r="E49" s="24" t="e">
        <f>(C49-D49)</f>
        <v>#REF!</v>
      </c>
      <c r="F49" s="1" t="s">
        <v>69</v>
      </c>
      <c r="H49" s="16"/>
      <c r="I49" s="38"/>
      <c r="J49" s="39"/>
    </row>
    <row r="50" spans="2:10" ht="15.75">
      <c r="B50" s="40" t="s">
        <v>10</v>
      </c>
      <c r="C50" s="25" t="e">
        <f>SUM(C45:C49)</f>
        <v>#REF!</v>
      </c>
      <c r="D50" s="24">
        <f>SUM(D45:D48)</f>
        <v>0</v>
      </c>
      <c r="E50" s="24" t="e">
        <f>SUM(E45:E49)</f>
        <v>#REF!</v>
      </c>
      <c r="F50" s="29" t="s">
        <v>17</v>
      </c>
      <c r="G50" s="29"/>
      <c r="H50" s="16"/>
      <c r="I50" s="10"/>
      <c r="J50" s="27"/>
    </row>
    <row r="51" spans="2:10" ht="15.75">
      <c r="B51" s="77"/>
      <c r="C51" s="75"/>
      <c r="D51" s="76"/>
      <c r="E51" s="76"/>
      <c r="F51" s="29"/>
      <c r="G51" s="29"/>
      <c r="H51" s="16"/>
      <c r="I51" s="10"/>
      <c r="J51" s="27"/>
    </row>
    <row r="52" spans="2:10" ht="33.75" customHeight="1">
      <c r="B52" s="84">
        <f>IF('Bilgi Girişi1'!C84&lt;=0,0,+'Bilgi Girişi1'!#REF!)</f>
        <v>0</v>
      </c>
      <c r="C52" s="365">
        <f>IF('Bilgi Girişi1'!C84&lt;=0,0,+'Bilgi Girişi1'!#REF!)</f>
        <v>0</v>
      </c>
      <c r="D52" s="365"/>
      <c r="E52" s="365"/>
      <c r="F52" s="29"/>
      <c r="G52" s="29"/>
      <c r="H52" s="16"/>
      <c r="I52" s="10"/>
      <c r="J52" s="27"/>
    </row>
    <row r="53" spans="2:10" ht="15.75">
      <c r="B53" s="30"/>
      <c r="C53" s="31"/>
      <c r="D53" s="47"/>
      <c r="E53" s="47"/>
      <c r="F53" s="29"/>
      <c r="G53" s="29"/>
      <c r="H53" s="16"/>
      <c r="I53" s="10"/>
      <c r="J53" s="27"/>
    </row>
    <row r="54" spans="2:10" ht="15.75">
      <c r="B54" s="4" t="s">
        <v>13</v>
      </c>
      <c r="D54" s="48" t="s">
        <v>14</v>
      </c>
      <c r="H54" s="16"/>
      <c r="I54" s="16"/>
      <c r="J54" s="27"/>
    </row>
    <row r="55" spans="2:10" ht="23.25" customHeight="1">
      <c r="B55" s="350" t="s">
        <v>72</v>
      </c>
      <c r="C55" s="351"/>
      <c r="D55" s="81" t="s">
        <v>79</v>
      </c>
      <c r="E55" s="79" t="e">
        <f>SUM(E34+E41)</f>
        <v>#REF!</v>
      </c>
      <c r="F55" s="1" t="s">
        <v>76</v>
      </c>
      <c r="H55" s="16"/>
      <c r="I55" s="16"/>
      <c r="J55" s="27"/>
    </row>
    <row r="56" spans="2:10" ht="25.5" customHeight="1">
      <c r="B56" s="357" t="s">
        <v>73</v>
      </c>
      <c r="C56" s="358"/>
      <c r="D56" s="81" t="str">
        <f>IF(C52='Bilgi Girişi1'!N14,"= ( a + b )","= ( a + b + c + d )")</f>
        <v>= ( a + b )</v>
      </c>
      <c r="E56" s="83" t="e">
        <f>IF(C52='Bilgi Girişi1'!N14,(E45+E46),(E45+E46+E47+E48+E41))</f>
        <v>#REF!</v>
      </c>
      <c r="F56" s="1" t="s">
        <v>77</v>
      </c>
      <c r="H56" s="16" t="e">
        <f>+'Bilgi Girişi1'!#REF!</f>
        <v>#REF!</v>
      </c>
      <c r="I56" s="16"/>
      <c r="J56" s="27"/>
    </row>
    <row r="57" spans="2:10" ht="21.75" customHeight="1">
      <c r="B57" s="350" t="s">
        <v>74</v>
      </c>
      <c r="C57" s="351"/>
      <c r="D57" s="82" t="s">
        <v>78</v>
      </c>
      <c r="E57" s="79" t="e">
        <f>E55-E56</f>
        <v>#REF!</v>
      </c>
      <c r="H57" s="53" t="e">
        <f>+'Bilgi Girişi1'!#REF!</f>
        <v>#REF!</v>
      </c>
      <c r="I57" s="53"/>
      <c r="J57" s="27"/>
    </row>
    <row r="58" spans="2:10" ht="15.75">
      <c r="B58" s="50"/>
      <c r="C58" s="51"/>
      <c r="D58" s="49"/>
      <c r="E58" s="52"/>
      <c r="H58" s="16"/>
      <c r="I58" s="16"/>
      <c r="J58" s="27"/>
    </row>
    <row r="59" spans="2:10" ht="26.25" customHeight="1">
      <c r="B59" s="55"/>
      <c r="C59" s="85"/>
      <c r="D59" s="85"/>
      <c r="E59" s="55"/>
      <c r="H59" s="16"/>
      <c r="I59" s="16"/>
      <c r="J59" s="27"/>
    </row>
    <row r="60" spans="2:10" ht="33" customHeight="1">
      <c r="B60" s="54" t="s">
        <v>75</v>
      </c>
      <c r="C60" s="352" t="e">
        <f>IF('Bilgi Girişi1'!#REF!&gt;0,"1-Borç Tutarına Toplu Sözleşme Pirminin Bu aya isabet Eden Kısmı da ilave Edilmiştir,Kendisinden Kesilen Sendika Aidatı Düşülmemiştir",0)</f>
        <v>#REF!</v>
      </c>
      <c r="D60" s="352"/>
      <c r="E60" s="353"/>
      <c r="F60" s="56"/>
      <c r="G60" s="56"/>
      <c r="H60" s="16"/>
      <c r="I60" s="16"/>
      <c r="J60" s="27"/>
    </row>
    <row r="61" spans="2:10" ht="15.75">
      <c r="B61" s="57"/>
      <c r="C61" s="58"/>
      <c r="D61" s="58"/>
      <c r="E61" s="59"/>
      <c r="F61" s="56"/>
      <c r="G61" s="56"/>
      <c r="H61" s="16"/>
      <c r="I61" s="16"/>
      <c r="J61" s="27"/>
    </row>
    <row r="62" spans="2:10" ht="15.75">
      <c r="B62" s="60"/>
      <c r="C62" s="61"/>
      <c r="D62" s="61"/>
      <c r="E62" s="62"/>
      <c r="F62" s="56"/>
      <c r="G62" s="56"/>
      <c r="H62" s="63"/>
      <c r="I62" s="63"/>
      <c r="J62" s="27"/>
    </row>
    <row r="63" spans="2:10" ht="15.75">
      <c r="B63" s="64"/>
      <c r="C63" s="64"/>
      <c r="H63" s="16"/>
      <c r="I63" s="16"/>
      <c r="J63" s="27"/>
    </row>
    <row r="64" spans="3:9" ht="14.25" customHeight="1">
      <c r="C64" s="64"/>
      <c r="D64" s="58"/>
      <c r="E64" s="78" t="s">
        <v>18</v>
      </c>
      <c r="H64" s="7"/>
      <c r="I64" s="7"/>
    </row>
    <row r="65" spans="3:9" ht="15.75">
      <c r="C65" s="64"/>
      <c r="D65" s="58"/>
      <c r="E65" s="65">
        <f>+'Bilgi Girişi1'!P88</f>
        <v>0</v>
      </c>
      <c r="H65" s="7"/>
      <c r="I65" s="7"/>
    </row>
    <row r="66" spans="4:5" ht="15.75">
      <c r="D66" s="58"/>
      <c r="E66" s="65">
        <f>+'Bilgi Girişi1'!P89</f>
        <v>0</v>
      </c>
    </row>
    <row r="72" spans="1:28" s="4" customFormat="1" ht="15.75">
      <c r="A72" s="1"/>
      <c r="C72" s="5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4" customFormat="1" ht="15.75">
      <c r="A73" s="1"/>
      <c r="C73" s="5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" customFormat="1" ht="15.75">
      <c r="A74" s="1"/>
      <c r="C74" s="6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" customFormat="1" ht="15.75">
      <c r="A75" s="1"/>
      <c r="C75" s="6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" customFormat="1" ht="15.75">
      <c r="A76" s="1"/>
      <c r="C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" customFormat="1" ht="15.75">
      <c r="A77" s="1"/>
      <c r="C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" customFormat="1" ht="15.75">
      <c r="A78" s="1"/>
      <c r="C78" s="5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sheetProtection password="C620" sheet="1"/>
  <mergeCells count="11">
    <mergeCell ref="E7:E9"/>
    <mergeCell ref="B57:C57"/>
    <mergeCell ref="C60:E60"/>
    <mergeCell ref="D7:D9"/>
    <mergeCell ref="B55:C55"/>
    <mergeCell ref="B56:C56"/>
    <mergeCell ref="B2:E2"/>
    <mergeCell ref="B3:E3"/>
    <mergeCell ref="B4:D4"/>
    <mergeCell ref="C5:D5"/>
    <mergeCell ref="C52:E52"/>
  </mergeCells>
  <printOptions/>
  <pageMargins left="0.47" right="0.1968503937007874" top="0.24" bottom="0.1968503937007874" header="0.21" footer="0.21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/>
  <dimension ref="A1:BA722"/>
  <sheetViews>
    <sheetView zoomScalePageLayoutView="0" workbookViewId="0" topLeftCell="A2">
      <selection activeCell="AA1" sqref="A1:IV1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27.140625" style="1" customWidth="1"/>
    <col min="4" max="4" width="21.00390625" style="1" customWidth="1"/>
    <col min="5" max="5" width="9.140625" style="1" customWidth="1"/>
    <col min="6" max="6" width="21.00390625" style="1" customWidth="1"/>
    <col min="7" max="7" width="27.421875" style="1" customWidth="1"/>
    <col min="8" max="8" width="26.140625" style="1" bestFit="1" customWidth="1"/>
    <col min="9" max="9" width="28.28125" style="1" customWidth="1"/>
    <col min="10" max="10" width="12.28125" style="1" customWidth="1"/>
    <col min="11" max="11" width="9.140625" style="1" customWidth="1"/>
    <col min="12" max="12" width="15.7109375" style="1" customWidth="1"/>
    <col min="13" max="13" width="13.28125" style="1" customWidth="1"/>
    <col min="14" max="14" width="11.7109375" style="1" customWidth="1"/>
    <col min="15" max="15" width="13.8515625" style="1" customWidth="1"/>
    <col min="16" max="16" width="9.140625" style="1" customWidth="1"/>
    <col min="17" max="17" width="10.421875" style="1" customWidth="1"/>
    <col min="18" max="19" width="10.8515625" style="1" customWidth="1"/>
    <col min="20" max="20" width="4.140625" style="1" customWidth="1"/>
    <col min="21" max="21" width="13.8515625" style="1" customWidth="1"/>
    <col min="22" max="22" width="3.28125" style="1" customWidth="1"/>
    <col min="23" max="23" width="15.8515625" style="1" customWidth="1"/>
    <col min="24" max="24" width="2.28125" style="1" customWidth="1"/>
    <col min="25" max="25" width="12.421875" style="1" customWidth="1"/>
    <col min="26" max="26" width="2.8515625" style="1" customWidth="1"/>
    <col min="27" max="27" width="11.28125" style="1" customWidth="1"/>
    <col min="28" max="28" width="4.57421875" style="1" customWidth="1"/>
    <col min="29" max="29" width="11.140625" style="1" customWidth="1"/>
    <col min="30" max="30" width="9.140625" style="1" customWidth="1"/>
    <col min="31" max="31" width="3.8515625" style="1" customWidth="1"/>
    <col min="32" max="32" width="9.140625" style="1" customWidth="1"/>
    <col min="33" max="33" width="3.421875" style="1" customWidth="1"/>
    <col min="34" max="34" width="9.140625" style="1" customWidth="1"/>
    <col min="35" max="35" width="3.7109375" style="1" customWidth="1"/>
    <col min="36" max="36" width="9.140625" style="1" customWidth="1"/>
    <col min="37" max="37" width="3.7109375" style="1" customWidth="1"/>
    <col min="38" max="38" width="9.140625" style="1" customWidth="1"/>
    <col min="39" max="39" width="3.140625" style="1" customWidth="1"/>
    <col min="40" max="40" width="9.140625" style="1" customWidth="1"/>
    <col min="41" max="41" width="4.140625" style="1" customWidth="1"/>
    <col min="42" max="42" width="9.140625" style="1" customWidth="1"/>
    <col min="43" max="43" width="3.140625" style="1" customWidth="1"/>
    <col min="44" max="44" width="9.140625" style="1" customWidth="1"/>
    <col min="45" max="45" width="4.28125" style="1" customWidth="1"/>
    <col min="46" max="16384" width="9.140625" style="1" customWidth="1"/>
  </cols>
  <sheetData>
    <row r="1" spans="1:51" ht="12.75" hidden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</row>
    <row r="2" spans="12:19" ht="12.75">
      <c r="L2" s="371" t="s">
        <v>180</v>
      </c>
      <c r="M2" s="372"/>
      <c r="N2" s="372"/>
      <c r="O2" s="372"/>
      <c r="P2" s="372"/>
      <c r="Q2" s="372"/>
      <c r="R2" s="372"/>
      <c r="S2" s="372"/>
    </row>
    <row r="3" spans="12:51" s="203" customFormat="1" ht="63.75" customHeight="1">
      <c r="L3" s="369"/>
      <c r="M3" s="369"/>
      <c r="N3" s="369" t="s">
        <v>140</v>
      </c>
      <c r="O3" s="369"/>
      <c r="P3" s="369" t="s">
        <v>141</v>
      </c>
      <c r="Q3" s="369"/>
      <c r="R3" s="369" t="s">
        <v>142</v>
      </c>
      <c r="S3" s="369"/>
      <c r="U3" s="204" t="s">
        <v>143</v>
      </c>
      <c r="W3" s="205" t="s">
        <v>144</v>
      </c>
      <c r="Y3" s="206" t="s">
        <v>145</v>
      </c>
      <c r="AA3" s="207" t="s">
        <v>146</v>
      </c>
      <c r="AC3" s="373" t="s">
        <v>160</v>
      </c>
      <c r="AD3" s="373"/>
      <c r="AF3" s="370" t="s">
        <v>180</v>
      </c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V3" s="196" t="s">
        <v>237</v>
      </c>
      <c r="AW3" s="196" t="s">
        <v>239</v>
      </c>
      <c r="AX3" s="369" t="s">
        <v>241</v>
      </c>
      <c r="AY3" s="369"/>
    </row>
    <row r="4" spans="1:51" s="203" customFormat="1" ht="102">
      <c r="A4" s="203" t="s">
        <v>189</v>
      </c>
      <c r="B4" s="208" t="str">
        <f>+'Bilgi Girişi1'!$B$76</f>
        <v>Kadro Ünvanı / Göstergesi</v>
      </c>
      <c r="C4" s="208" t="str">
        <f>+'Bilgi Girişi1'!$B$77</f>
        <v>Birim Adı</v>
      </c>
      <c r="D4" s="208" t="str">
        <f>+'Bilgi Girişi1'!$B$78</f>
        <v>Adı Soyadı</v>
      </c>
      <c r="E4" s="208" t="str">
        <f>+'Bilgi Girişi1'!$B$79</f>
        <v>Sicil Nosu</v>
      </c>
      <c r="F4" s="208" t="str">
        <f>+'Bilgi Girişi1'!$B$80</f>
        <v>TC.NO:</v>
      </c>
      <c r="G4" s="208" t="str">
        <f>+'Bilgi Girişi1'!$B$81</f>
        <v>Banka Hs.No (IBAN)</v>
      </c>
      <c r="H4" s="208" t="str">
        <f>+'Bilgi Girişi1'!$B$82</f>
        <v>Dönem</v>
      </c>
      <c r="I4" s="208" t="str">
        <f>+'Bilgi Girişi1'!$B$83</f>
        <v>Yapılacak İşlem</v>
      </c>
      <c r="J4" s="208" t="str">
        <f>+'Bilgi Girişi1'!$B$84</f>
        <v>Kümülatif Vergi Matrahı</v>
      </c>
      <c r="K4" s="208" t="str">
        <f>+'Bilgi Girişi1'!$B$85</f>
        <v>Vergi Oranı</v>
      </c>
      <c r="L4" s="209" t="s">
        <v>170</v>
      </c>
      <c r="M4" s="209" t="s">
        <v>171</v>
      </c>
      <c r="N4" s="210" t="s">
        <v>172</v>
      </c>
      <c r="O4" s="210" t="s">
        <v>175</v>
      </c>
      <c r="P4" s="211" t="s">
        <v>173</v>
      </c>
      <c r="Q4" s="211" t="s">
        <v>176</v>
      </c>
      <c r="R4" s="212" t="s">
        <v>174</v>
      </c>
      <c r="S4" s="212" t="s">
        <v>178</v>
      </c>
      <c r="U4" s="213" t="s">
        <v>179</v>
      </c>
      <c r="W4" s="214" t="s">
        <v>181</v>
      </c>
      <c r="Y4" s="215" t="s">
        <v>182</v>
      </c>
      <c r="AA4" s="216" t="s">
        <v>177</v>
      </c>
      <c r="AC4" s="217" t="s">
        <v>183</v>
      </c>
      <c r="AD4" s="217" t="s">
        <v>184</v>
      </c>
      <c r="AE4" s="159" t="s">
        <v>245</v>
      </c>
      <c r="AF4" s="218" t="s">
        <v>149</v>
      </c>
      <c r="AG4" s="159" t="s">
        <v>246</v>
      </c>
      <c r="AH4" s="218" t="s">
        <v>151</v>
      </c>
      <c r="AJ4" s="218" t="s">
        <v>158</v>
      </c>
      <c r="AL4" s="218" t="s">
        <v>185</v>
      </c>
      <c r="AN4" s="218">
        <f>IF('Bilgi Girişi1'!B97=0,0,+'Bilgi Girişi1'!B97)</f>
        <v>0</v>
      </c>
      <c r="AP4" s="218" t="s">
        <v>186</v>
      </c>
      <c r="AR4" s="218" t="s">
        <v>187</v>
      </c>
      <c r="AS4" s="219"/>
      <c r="AT4" s="218" t="s">
        <v>81</v>
      </c>
      <c r="AU4" s="217" t="s">
        <v>224</v>
      </c>
      <c r="AV4" s="196" t="s">
        <v>238</v>
      </c>
      <c r="AW4" s="196" t="s">
        <v>240</v>
      </c>
      <c r="AX4" s="196" t="s">
        <v>243</v>
      </c>
      <c r="AY4" s="217" t="s">
        <v>242</v>
      </c>
    </row>
    <row r="5" spans="1:53" s="220" customFormat="1" ht="24" customHeight="1">
      <c r="A5" s="220">
        <f>SUM(BA5)</f>
        <v>0</v>
      </c>
      <c r="B5" s="223"/>
      <c r="C5" s="223"/>
      <c r="D5" s="223"/>
      <c r="E5" s="223"/>
      <c r="F5" s="223"/>
      <c r="G5" s="223"/>
      <c r="H5" s="223"/>
      <c r="I5" s="223"/>
      <c r="J5" s="224"/>
      <c r="K5" s="225"/>
      <c r="L5" s="226"/>
      <c r="M5" s="226"/>
      <c r="N5" s="227"/>
      <c r="O5" s="226"/>
      <c r="P5" s="226"/>
      <c r="Q5" s="226"/>
      <c r="R5" s="226"/>
      <c r="S5" s="226"/>
      <c r="T5" s="228"/>
      <c r="U5" s="226"/>
      <c r="V5" s="228"/>
      <c r="W5" s="226"/>
      <c r="X5" s="228"/>
      <c r="Y5" s="226"/>
      <c r="Z5" s="228"/>
      <c r="AA5" s="226"/>
      <c r="AB5" s="228"/>
      <c r="AC5" s="229"/>
      <c r="AD5" s="229"/>
      <c r="AE5" s="304"/>
      <c r="AF5" s="230"/>
      <c r="AG5" s="304"/>
      <c r="AH5" s="230"/>
      <c r="AI5" s="228"/>
      <c r="AJ5" s="230"/>
      <c r="AK5" s="228"/>
      <c r="AL5" s="231"/>
      <c r="AM5" s="228"/>
      <c r="AN5" s="230"/>
      <c r="AO5" s="228"/>
      <c r="AP5" s="231"/>
      <c r="AQ5" s="228"/>
      <c r="AR5" s="231"/>
      <c r="AS5" s="232"/>
      <c r="AT5" s="231"/>
      <c r="AU5" s="230"/>
      <c r="AV5" s="230"/>
      <c r="AW5" s="230"/>
      <c r="AX5" s="230"/>
      <c r="AY5" s="230"/>
      <c r="AZ5" s="228"/>
      <c r="BA5" s="221">
        <f aca="true" t="shared" si="0" ref="BA5:BA36">IF(AT5&lt;=0,0,1)</f>
        <v>0</v>
      </c>
    </row>
    <row r="6" spans="1:53" ht="15">
      <c r="A6" s="220">
        <f>SUM($BA$5:BA6)</f>
        <v>0</v>
      </c>
      <c r="B6" s="223"/>
      <c r="C6" s="223"/>
      <c r="D6" s="223"/>
      <c r="E6" s="223"/>
      <c r="F6" s="223"/>
      <c r="G6" s="223"/>
      <c r="H6" s="223"/>
      <c r="I6" s="223"/>
      <c r="J6" s="224"/>
      <c r="K6" s="225"/>
      <c r="L6" s="226"/>
      <c r="M6" s="226"/>
      <c r="N6" s="227"/>
      <c r="O6" s="226"/>
      <c r="P6" s="226"/>
      <c r="Q6" s="226"/>
      <c r="R6" s="226"/>
      <c r="S6" s="226"/>
      <c r="T6" s="228"/>
      <c r="U6" s="226"/>
      <c r="V6" s="228"/>
      <c r="W6" s="226"/>
      <c r="X6" s="228"/>
      <c r="Y6" s="226"/>
      <c r="Z6" s="228"/>
      <c r="AA6" s="226"/>
      <c r="AB6" s="228"/>
      <c r="AC6" s="229"/>
      <c r="AD6" s="229"/>
      <c r="AE6" s="228"/>
      <c r="AF6" s="230"/>
      <c r="AG6" s="228"/>
      <c r="AH6" s="230"/>
      <c r="AI6" s="228"/>
      <c r="AJ6" s="230"/>
      <c r="AK6" s="228"/>
      <c r="AL6" s="231"/>
      <c r="AM6" s="228"/>
      <c r="AN6" s="230"/>
      <c r="AO6" s="228"/>
      <c r="AP6" s="231"/>
      <c r="AQ6" s="228"/>
      <c r="AR6" s="231"/>
      <c r="AS6" s="232"/>
      <c r="AT6" s="231"/>
      <c r="AU6" s="233"/>
      <c r="AV6" s="230"/>
      <c r="AW6" s="233"/>
      <c r="AX6" s="230"/>
      <c r="AY6" s="230"/>
      <c r="AZ6" s="234"/>
      <c r="BA6" s="221">
        <f t="shared" si="0"/>
        <v>0</v>
      </c>
    </row>
    <row r="7" spans="1:53" ht="15">
      <c r="A7" s="220">
        <f>IF(BA7&lt;=0,"",SUM($BA$5:BA7))</f>
      </c>
      <c r="B7" s="223"/>
      <c r="C7" s="223"/>
      <c r="D7" s="223"/>
      <c r="E7" s="223"/>
      <c r="F7" s="223"/>
      <c r="G7" s="223"/>
      <c r="H7" s="223"/>
      <c r="I7" s="223"/>
      <c r="J7" s="224"/>
      <c r="K7" s="225"/>
      <c r="L7" s="226"/>
      <c r="M7" s="226"/>
      <c r="N7" s="227"/>
      <c r="O7" s="226"/>
      <c r="P7" s="226"/>
      <c r="Q7" s="226"/>
      <c r="R7" s="226"/>
      <c r="S7" s="226"/>
      <c r="T7" s="228"/>
      <c r="U7" s="226"/>
      <c r="V7" s="228"/>
      <c r="W7" s="226"/>
      <c r="X7" s="228"/>
      <c r="Y7" s="226"/>
      <c r="Z7" s="228"/>
      <c r="AA7" s="226"/>
      <c r="AB7" s="228"/>
      <c r="AC7" s="229"/>
      <c r="AD7" s="229"/>
      <c r="AE7" s="228"/>
      <c r="AF7" s="230"/>
      <c r="AG7" s="228"/>
      <c r="AH7" s="230"/>
      <c r="AI7" s="228"/>
      <c r="AJ7" s="230"/>
      <c r="AK7" s="228"/>
      <c r="AL7" s="231"/>
      <c r="AM7" s="228"/>
      <c r="AN7" s="230"/>
      <c r="AO7" s="228"/>
      <c r="AP7" s="231"/>
      <c r="AQ7" s="228"/>
      <c r="AR7" s="231"/>
      <c r="AS7" s="232"/>
      <c r="AT7" s="231"/>
      <c r="AU7" s="233"/>
      <c r="AV7" s="230"/>
      <c r="AW7" s="233"/>
      <c r="AX7" s="230"/>
      <c r="AY7" s="230"/>
      <c r="AZ7" s="234"/>
      <c r="BA7" s="221">
        <f t="shared" si="0"/>
        <v>0</v>
      </c>
    </row>
    <row r="8" spans="1:53" ht="15">
      <c r="A8" s="220">
        <f>IF(BA8&lt;=0,"",SUM($BA$5:BA8))</f>
      </c>
      <c r="B8" s="223"/>
      <c r="C8" s="223"/>
      <c r="D8" s="223"/>
      <c r="E8" s="223"/>
      <c r="F8" s="223"/>
      <c r="G8" s="223"/>
      <c r="H8" s="223"/>
      <c r="I8" s="223"/>
      <c r="J8" s="224"/>
      <c r="K8" s="225"/>
      <c r="L8" s="226"/>
      <c r="M8" s="226"/>
      <c r="N8" s="227"/>
      <c r="O8" s="226"/>
      <c r="P8" s="226"/>
      <c r="Q8" s="226"/>
      <c r="R8" s="226"/>
      <c r="S8" s="226"/>
      <c r="T8" s="228"/>
      <c r="U8" s="226"/>
      <c r="V8" s="228"/>
      <c r="W8" s="226"/>
      <c r="X8" s="228"/>
      <c r="Y8" s="226"/>
      <c r="Z8" s="228"/>
      <c r="AA8" s="226"/>
      <c r="AB8" s="228"/>
      <c r="AC8" s="229"/>
      <c r="AD8" s="229"/>
      <c r="AE8" s="228"/>
      <c r="AF8" s="230"/>
      <c r="AG8" s="228"/>
      <c r="AH8" s="230"/>
      <c r="AI8" s="228"/>
      <c r="AJ8" s="230"/>
      <c r="AK8" s="228"/>
      <c r="AL8" s="231"/>
      <c r="AM8" s="228"/>
      <c r="AN8" s="230"/>
      <c r="AO8" s="228"/>
      <c r="AP8" s="231"/>
      <c r="AQ8" s="228"/>
      <c r="AR8" s="231"/>
      <c r="AS8" s="232"/>
      <c r="AT8" s="231"/>
      <c r="AU8" s="233"/>
      <c r="AV8" s="230"/>
      <c r="AW8" s="233"/>
      <c r="AX8" s="230"/>
      <c r="AY8" s="230"/>
      <c r="AZ8" s="234"/>
      <c r="BA8" s="221">
        <f t="shared" si="0"/>
        <v>0</v>
      </c>
    </row>
    <row r="9" spans="1:53" ht="15">
      <c r="A9" s="220">
        <f>IF(BA9&lt;=0,"",SUM($BA$5:BA9))</f>
      </c>
      <c r="B9" s="223"/>
      <c r="C9" s="223"/>
      <c r="D9" s="223"/>
      <c r="E9" s="223"/>
      <c r="F9" s="223"/>
      <c r="G9" s="223"/>
      <c r="H9" s="223"/>
      <c r="I9" s="223"/>
      <c r="J9" s="224"/>
      <c r="K9" s="225"/>
      <c r="L9" s="226"/>
      <c r="M9" s="226"/>
      <c r="N9" s="227"/>
      <c r="O9" s="226"/>
      <c r="P9" s="226"/>
      <c r="Q9" s="226"/>
      <c r="R9" s="226"/>
      <c r="S9" s="226"/>
      <c r="T9" s="228"/>
      <c r="U9" s="226"/>
      <c r="V9" s="228"/>
      <c r="W9" s="226"/>
      <c r="X9" s="228"/>
      <c r="Y9" s="226"/>
      <c r="Z9" s="228"/>
      <c r="AA9" s="226"/>
      <c r="AB9" s="228"/>
      <c r="AC9" s="229"/>
      <c r="AD9" s="229"/>
      <c r="AE9" s="228"/>
      <c r="AF9" s="230"/>
      <c r="AG9" s="228"/>
      <c r="AH9" s="230"/>
      <c r="AI9" s="228"/>
      <c r="AJ9" s="230"/>
      <c r="AK9" s="228"/>
      <c r="AL9" s="231"/>
      <c r="AM9" s="228"/>
      <c r="AN9" s="230"/>
      <c r="AO9" s="228"/>
      <c r="AP9" s="231"/>
      <c r="AQ9" s="228"/>
      <c r="AR9" s="231"/>
      <c r="AS9" s="232"/>
      <c r="AT9" s="231"/>
      <c r="AU9" s="233"/>
      <c r="AV9" s="230"/>
      <c r="AW9" s="233"/>
      <c r="AX9" s="230"/>
      <c r="AY9" s="230"/>
      <c r="AZ9" s="234"/>
      <c r="BA9" s="221">
        <f t="shared" si="0"/>
        <v>0</v>
      </c>
    </row>
    <row r="10" spans="1:53" ht="15">
      <c r="A10" s="220">
        <f>IF(BA10&lt;=0,"",SUM($BA$5:BA10))</f>
      </c>
      <c r="B10" s="223"/>
      <c r="C10" s="223"/>
      <c r="D10" s="223"/>
      <c r="E10" s="223"/>
      <c r="F10" s="223"/>
      <c r="G10" s="223"/>
      <c r="H10" s="223"/>
      <c r="I10" s="223"/>
      <c r="J10" s="224"/>
      <c r="K10" s="225"/>
      <c r="L10" s="226"/>
      <c r="M10" s="226"/>
      <c r="N10" s="227"/>
      <c r="O10" s="226"/>
      <c r="P10" s="226"/>
      <c r="Q10" s="226"/>
      <c r="R10" s="226"/>
      <c r="S10" s="226"/>
      <c r="T10" s="228"/>
      <c r="U10" s="226"/>
      <c r="V10" s="228"/>
      <c r="W10" s="226"/>
      <c r="X10" s="228"/>
      <c r="Y10" s="226"/>
      <c r="Z10" s="228"/>
      <c r="AA10" s="226"/>
      <c r="AB10" s="228"/>
      <c r="AC10" s="229"/>
      <c r="AD10" s="229"/>
      <c r="AE10" s="228"/>
      <c r="AF10" s="230"/>
      <c r="AG10" s="228"/>
      <c r="AH10" s="230"/>
      <c r="AI10" s="228"/>
      <c r="AJ10" s="230"/>
      <c r="AK10" s="228"/>
      <c r="AL10" s="231"/>
      <c r="AM10" s="228"/>
      <c r="AN10" s="230"/>
      <c r="AO10" s="228"/>
      <c r="AP10" s="231"/>
      <c r="AQ10" s="228"/>
      <c r="AR10" s="231"/>
      <c r="AS10" s="232"/>
      <c r="AT10" s="231"/>
      <c r="AU10" s="233"/>
      <c r="AV10" s="230"/>
      <c r="AW10" s="233"/>
      <c r="AX10" s="230"/>
      <c r="AY10" s="230"/>
      <c r="AZ10" s="234"/>
      <c r="BA10" s="221">
        <f t="shared" si="0"/>
        <v>0</v>
      </c>
    </row>
    <row r="11" spans="1:53" ht="15">
      <c r="A11" s="220">
        <f>IF(BA11&lt;=0,"",SUM($BA$5:BA11))</f>
      </c>
      <c r="B11" s="223"/>
      <c r="C11" s="223"/>
      <c r="D11" s="223"/>
      <c r="E11" s="223"/>
      <c r="F11" s="223"/>
      <c r="G11" s="223"/>
      <c r="H11" s="223"/>
      <c r="I11" s="223"/>
      <c r="J11" s="224"/>
      <c r="K11" s="225"/>
      <c r="L11" s="226"/>
      <c r="M11" s="226"/>
      <c r="N11" s="227"/>
      <c r="O11" s="226"/>
      <c r="P11" s="226"/>
      <c r="Q11" s="226"/>
      <c r="R11" s="226"/>
      <c r="S11" s="226"/>
      <c r="T11" s="228"/>
      <c r="U11" s="226"/>
      <c r="V11" s="228"/>
      <c r="W11" s="226"/>
      <c r="X11" s="228"/>
      <c r="Y11" s="226"/>
      <c r="Z11" s="228"/>
      <c r="AA11" s="226"/>
      <c r="AB11" s="228"/>
      <c r="AC11" s="229"/>
      <c r="AD11" s="229"/>
      <c r="AE11" s="228"/>
      <c r="AF11" s="230"/>
      <c r="AG11" s="228"/>
      <c r="AH11" s="230"/>
      <c r="AI11" s="228"/>
      <c r="AJ11" s="230"/>
      <c r="AK11" s="228"/>
      <c r="AL11" s="231"/>
      <c r="AM11" s="228"/>
      <c r="AN11" s="230"/>
      <c r="AO11" s="228"/>
      <c r="AP11" s="231"/>
      <c r="AQ11" s="228"/>
      <c r="AR11" s="231"/>
      <c r="AS11" s="232"/>
      <c r="AT11" s="231"/>
      <c r="AU11" s="233"/>
      <c r="AV11" s="230"/>
      <c r="AW11" s="233"/>
      <c r="AX11" s="230"/>
      <c r="AY11" s="230"/>
      <c r="AZ11" s="234"/>
      <c r="BA11" s="221">
        <f t="shared" si="0"/>
        <v>0</v>
      </c>
    </row>
    <row r="12" spans="1:53" ht="15">
      <c r="A12" s="220">
        <f>IF(BA12&lt;=0,"",SUM($BA$5:BA12))</f>
      </c>
      <c r="B12" s="223"/>
      <c r="C12" s="223"/>
      <c r="D12" s="223"/>
      <c r="E12" s="223"/>
      <c r="F12" s="223"/>
      <c r="G12" s="223"/>
      <c r="H12" s="223"/>
      <c r="I12" s="223"/>
      <c r="J12" s="224"/>
      <c r="K12" s="225"/>
      <c r="L12" s="226"/>
      <c r="M12" s="226"/>
      <c r="N12" s="227"/>
      <c r="O12" s="226"/>
      <c r="P12" s="226"/>
      <c r="Q12" s="226"/>
      <c r="R12" s="226"/>
      <c r="S12" s="226"/>
      <c r="T12" s="228"/>
      <c r="U12" s="226"/>
      <c r="V12" s="228"/>
      <c r="W12" s="226"/>
      <c r="X12" s="228"/>
      <c r="Y12" s="226"/>
      <c r="Z12" s="228"/>
      <c r="AA12" s="226"/>
      <c r="AB12" s="228"/>
      <c r="AC12" s="229"/>
      <c r="AD12" s="229"/>
      <c r="AE12" s="228"/>
      <c r="AF12" s="230"/>
      <c r="AG12" s="228"/>
      <c r="AH12" s="230"/>
      <c r="AI12" s="228"/>
      <c r="AJ12" s="230"/>
      <c r="AK12" s="228"/>
      <c r="AL12" s="231"/>
      <c r="AM12" s="228"/>
      <c r="AN12" s="230"/>
      <c r="AO12" s="228"/>
      <c r="AP12" s="231"/>
      <c r="AQ12" s="228"/>
      <c r="AR12" s="231"/>
      <c r="AS12" s="232"/>
      <c r="AT12" s="231"/>
      <c r="AU12" s="233"/>
      <c r="AV12" s="230"/>
      <c r="AW12" s="233"/>
      <c r="AX12" s="230"/>
      <c r="AY12" s="230"/>
      <c r="AZ12" s="234"/>
      <c r="BA12" s="221">
        <f t="shared" si="0"/>
        <v>0</v>
      </c>
    </row>
    <row r="13" spans="1:53" ht="15">
      <c r="A13" s="220">
        <f>IF(BA13&lt;=0,"",SUM($BA$5:BA13))</f>
      </c>
      <c r="B13" s="223"/>
      <c r="C13" s="223"/>
      <c r="D13" s="223"/>
      <c r="E13" s="223"/>
      <c r="F13" s="223"/>
      <c r="G13" s="223"/>
      <c r="H13" s="223"/>
      <c r="I13" s="223"/>
      <c r="J13" s="224"/>
      <c r="K13" s="225"/>
      <c r="L13" s="226"/>
      <c r="M13" s="226"/>
      <c r="N13" s="227"/>
      <c r="O13" s="226"/>
      <c r="P13" s="226"/>
      <c r="Q13" s="226"/>
      <c r="R13" s="226"/>
      <c r="S13" s="226"/>
      <c r="T13" s="228"/>
      <c r="U13" s="226"/>
      <c r="V13" s="228"/>
      <c r="W13" s="226"/>
      <c r="X13" s="228"/>
      <c r="Y13" s="226"/>
      <c r="Z13" s="228"/>
      <c r="AA13" s="226"/>
      <c r="AB13" s="228"/>
      <c r="AC13" s="229"/>
      <c r="AD13" s="229"/>
      <c r="AE13" s="228"/>
      <c r="AF13" s="230"/>
      <c r="AG13" s="228"/>
      <c r="AH13" s="230"/>
      <c r="AI13" s="228"/>
      <c r="AJ13" s="230"/>
      <c r="AK13" s="228"/>
      <c r="AL13" s="231"/>
      <c r="AM13" s="228"/>
      <c r="AN13" s="230"/>
      <c r="AO13" s="228"/>
      <c r="AP13" s="231"/>
      <c r="AQ13" s="228"/>
      <c r="AR13" s="231"/>
      <c r="AS13" s="232"/>
      <c r="AT13" s="231"/>
      <c r="AU13" s="233"/>
      <c r="AV13" s="230"/>
      <c r="AW13" s="233"/>
      <c r="AX13" s="230"/>
      <c r="AY13" s="230"/>
      <c r="AZ13" s="234"/>
      <c r="BA13" s="221">
        <f t="shared" si="0"/>
        <v>0</v>
      </c>
    </row>
    <row r="14" spans="1:53" ht="15">
      <c r="A14" s="220">
        <f>IF(BA14&lt;=0,"",SUM($BA$5:BA14))</f>
      </c>
      <c r="B14" s="223"/>
      <c r="C14" s="223"/>
      <c r="D14" s="223"/>
      <c r="E14" s="223"/>
      <c r="F14" s="223"/>
      <c r="G14" s="223"/>
      <c r="H14" s="223"/>
      <c r="I14" s="223"/>
      <c r="J14" s="224"/>
      <c r="K14" s="225"/>
      <c r="L14" s="226"/>
      <c r="M14" s="226"/>
      <c r="N14" s="227"/>
      <c r="O14" s="226"/>
      <c r="P14" s="226"/>
      <c r="Q14" s="226"/>
      <c r="R14" s="226"/>
      <c r="S14" s="226"/>
      <c r="T14" s="228"/>
      <c r="U14" s="226"/>
      <c r="V14" s="228"/>
      <c r="W14" s="226"/>
      <c r="X14" s="228"/>
      <c r="Y14" s="226"/>
      <c r="Z14" s="228"/>
      <c r="AA14" s="226"/>
      <c r="AB14" s="228"/>
      <c r="AC14" s="229"/>
      <c r="AD14" s="229"/>
      <c r="AE14" s="228"/>
      <c r="AF14" s="230"/>
      <c r="AG14" s="228"/>
      <c r="AH14" s="230"/>
      <c r="AI14" s="228"/>
      <c r="AJ14" s="230"/>
      <c r="AK14" s="228"/>
      <c r="AL14" s="231"/>
      <c r="AM14" s="228"/>
      <c r="AN14" s="230"/>
      <c r="AO14" s="228"/>
      <c r="AP14" s="231"/>
      <c r="AQ14" s="228"/>
      <c r="AR14" s="231"/>
      <c r="AS14" s="232"/>
      <c r="AT14" s="231"/>
      <c r="AU14" s="233"/>
      <c r="AV14" s="230"/>
      <c r="AW14" s="233"/>
      <c r="AX14" s="230"/>
      <c r="AY14" s="230"/>
      <c r="AZ14" s="234"/>
      <c r="BA14" s="221">
        <f t="shared" si="0"/>
        <v>0</v>
      </c>
    </row>
    <row r="15" spans="1:53" ht="15">
      <c r="A15" s="220">
        <f>IF(BA15&lt;=0,"",SUM($BA$5:BA15))</f>
      </c>
      <c r="B15" s="223"/>
      <c r="C15" s="223"/>
      <c r="D15" s="223"/>
      <c r="E15" s="223"/>
      <c r="F15" s="223"/>
      <c r="G15" s="223"/>
      <c r="H15" s="223"/>
      <c r="I15" s="223"/>
      <c r="J15" s="224"/>
      <c r="K15" s="225"/>
      <c r="L15" s="226"/>
      <c r="M15" s="226"/>
      <c r="N15" s="227"/>
      <c r="O15" s="226"/>
      <c r="P15" s="226"/>
      <c r="Q15" s="226"/>
      <c r="R15" s="226"/>
      <c r="S15" s="226"/>
      <c r="T15" s="228"/>
      <c r="U15" s="226"/>
      <c r="V15" s="228"/>
      <c r="W15" s="226"/>
      <c r="X15" s="228"/>
      <c r="Y15" s="226"/>
      <c r="Z15" s="228"/>
      <c r="AA15" s="226"/>
      <c r="AB15" s="228"/>
      <c r="AC15" s="229"/>
      <c r="AD15" s="229"/>
      <c r="AE15" s="228"/>
      <c r="AF15" s="230"/>
      <c r="AG15" s="228"/>
      <c r="AH15" s="230"/>
      <c r="AI15" s="228"/>
      <c r="AJ15" s="230"/>
      <c r="AK15" s="228"/>
      <c r="AL15" s="231"/>
      <c r="AM15" s="228"/>
      <c r="AN15" s="230"/>
      <c r="AO15" s="228"/>
      <c r="AP15" s="231"/>
      <c r="AQ15" s="228"/>
      <c r="AR15" s="231"/>
      <c r="AS15" s="232"/>
      <c r="AT15" s="231"/>
      <c r="AU15" s="233"/>
      <c r="AV15" s="230"/>
      <c r="AW15" s="233"/>
      <c r="AX15" s="230"/>
      <c r="AY15" s="230"/>
      <c r="AZ15" s="234"/>
      <c r="BA15" s="221">
        <f t="shared" si="0"/>
        <v>0</v>
      </c>
    </row>
    <row r="16" spans="1:53" ht="15">
      <c r="A16" s="220">
        <f>IF(BA16&lt;=0,"",SUM($BA$5:BA16))</f>
      </c>
      <c r="B16" s="223"/>
      <c r="C16" s="223"/>
      <c r="D16" s="223"/>
      <c r="E16" s="223"/>
      <c r="F16" s="223"/>
      <c r="G16" s="223"/>
      <c r="H16" s="223"/>
      <c r="I16" s="223"/>
      <c r="J16" s="224"/>
      <c r="K16" s="225"/>
      <c r="L16" s="226"/>
      <c r="M16" s="226"/>
      <c r="N16" s="227"/>
      <c r="O16" s="226"/>
      <c r="P16" s="226"/>
      <c r="Q16" s="226"/>
      <c r="R16" s="226"/>
      <c r="S16" s="226"/>
      <c r="T16" s="228"/>
      <c r="U16" s="226"/>
      <c r="V16" s="228"/>
      <c r="W16" s="226"/>
      <c r="X16" s="228"/>
      <c r="Y16" s="226"/>
      <c r="Z16" s="228"/>
      <c r="AA16" s="226"/>
      <c r="AB16" s="228"/>
      <c r="AC16" s="229"/>
      <c r="AD16" s="229"/>
      <c r="AE16" s="228"/>
      <c r="AF16" s="230"/>
      <c r="AG16" s="228"/>
      <c r="AH16" s="230"/>
      <c r="AI16" s="228"/>
      <c r="AJ16" s="230"/>
      <c r="AK16" s="228"/>
      <c r="AL16" s="231"/>
      <c r="AM16" s="228"/>
      <c r="AN16" s="230"/>
      <c r="AO16" s="228"/>
      <c r="AP16" s="231"/>
      <c r="AQ16" s="228"/>
      <c r="AR16" s="231"/>
      <c r="AS16" s="232"/>
      <c r="AT16" s="231"/>
      <c r="AU16" s="233"/>
      <c r="AV16" s="230"/>
      <c r="AW16" s="233"/>
      <c r="AX16" s="230"/>
      <c r="AY16" s="230"/>
      <c r="AZ16" s="234"/>
      <c r="BA16" s="221">
        <f t="shared" si="0"/>
        <v>0</v>
      </c>
    </row>
    <row r="17" spans="1:53" ht="15">
      <c r="A17" s="220">
        <f>IF(BA17&lt;=0,"",SUM($BA$5:BA17))</f>
      </c>
      <c r="B17" s="223"/>
      <c r="C17" s="223"/>
      <c r="D17" s="223"/>
      <c r="E17" s="223"/>
      <c r="F17" s="223"/>
      <c r="G17" s="223"/>
      <c r="H17" s="223"/>
      <c r="I17" s="223"/>
      <c r="J17" s="224"/>
      <c r="K17" s="225"/>
      <c r="L17" s="226"/>
      <c r="M17" s="226"/>
      <c r="N17" s="227"/>
      <c r="O17" s="226"/>
      <c r="P17" s="226"/>
      <c r="Q17" s="226"/>
      <c r="R17" s="226"/>
      <c r="S17" s="226"/>
      <c r="T17" s="228"/>
      <c r="U17" s="226"/>
      <c r="V17" s="228"/>
      <c r="W17" s="226"/>
      <c r="X17" s="228"/>
      <c r="Y17" s="226"/>
      <c r="Z17" s="228"/>
      <c r="AA17" s="226"/>
      <c r="AB17" s="228"/>
      <c r="AC17" s="229"/>
      <c r="AD17" s="229"/>
      <c r="AE17" s="228"/>
      <c r="AF17" s="230"/>
      <c r="AG17" s="228"/>
      <c r="AH17" s="230"/>
      <c r="AI17" s="228"/>
      <c r="AJ17" s="230"/>
      <c r="AK17" s="228"/>
      <c r="AL17" s="231"/>
      <c r="AM17" s="228"/>
      <c r="AN17" s="230"/>
      <c r="AO17" s="228"/>
      <c r="AP17" s="231"/>
      <c r="AQ17" s="228"/>
      <c r="AR17" s="231"/>
      <c r="AS17" s="232"/>
      <c r="AT17" s="231"/>
      <c r="AU17" s="233"/>
      <c r="AV17" s="230"/>
      <c r="AW17" s="233"/>
      <c r="AX17" s="230"/>
      <c r="AY17" s="230"/>
      <c r="AZ17" s="234"/>
      <c r="BA17" s="221">
        <f t="shared" si="0"/>
        <v>0</v>
      </c>
    </row>
    <row r="18" spans="1:53" ht="15">
      <c r="A18" s="220">
        <f>IF(BA18&lt;=0,"",SUM($BA$5:BA18))</f>
      </c>
      <c r="B18" s="223"/>
      <c r="C18" s="223"/>
      <c r="D18" s="223"/>
      <c r="E18" s="223"/>
      <c r="F18" s="223"/>
      <c r="G18" s="223"/>
      <c r="H18" s="223"/>
      <c r="I18" s="223"/>
      <c r="J18" s="224"/>
      <c r="K18" s="225"/>
      <c r="L18" s="226"/>
      <c r="M18" s="226"/>
      <c r="N18" s="227"/>
      <c r="O18" s="226"/>
      <c r="P18" s="226"/>
      <c r="Q18" s="226"/>
      <c r="R18" s="226"/>
      <c r="S18" s="226"/>
      <c r="T18" s="228"/>
      <c r="U18" s="226"/>
      <c r="V18" s="228"/>
      <c r="W18" s="226"/>
      <c r="X18" s="228"/>
      <c r="Y18" s="226"/>
      <c r="Z18" s="228"/>
      <c r="AA18" s="226"/>
      <c r="AB18" s="228"/>
      <c r="AC18" s="229"/>
      <c r="AD18" s="229"/>
      <c r="AE18" s="228"/>
      <c r="AF18" s="230"/>
      <c r="AG18" s="228"/>
      <c r="AH18" s="230"/>
      <c r="AI18" s="228"/>
      <c r="AJ18" s="230"/>
      <c r="AK18" s="228"/>
      <c r="AL18" s="231"/>
      <c r="AM18" s="228"/>
      <c r="AN18" s="230"/>
      <c r="AO18" s="228"/>
      <c r="AP18" s="231"/>
      <c r="AQ18" s="228"/>
      <c r="AR18" s="231"/>
      <c r="AS18" s="232"/>
      <c r="AT18" s="231"/>
      <c r="AU18" s="233"/>
      <c r="AV18" s="230"/>
      <c r="AW18" s="233"/>
      <c r="AX18" s="230"/>
      <c r="AY18" s="230"/>
      <c r="AZ18" s="234"/>
      <c r="BA18" s="221">
        <f t="shared" si="0"/>
        <v>0</v>
      </c>
    </row>
    <row r="19" spans="1:53" ht="15">
      <c r="A19" s="220">
        <f>IF(BA19&lt;=0,"",SUM($BA$5:BA19))</f>
      </c>
      <c r="B19" s="223"/>
      <c r="C19" s="223"/>
      <c r="D19" s="223"/>
      <c r="E19" s="223"/>
      <c r="F19" s="223"/>
      <c r="G19" s="223"/>
      <c r="H19" s="223"/>
      <c r="I19" s="223"/>
      <c r="J19" s="224"/>
      <c r="K19" s="225"/>
      <c r="L19" s="226"/>
      <c r="M19" s="226"/>
      <c r="N19" s="227"/>
      <c r="O19" s="226"/>
      <c r="P19" s="226"/>
      <c r="Q19" s="226"/>
      <c r="R19" s="226"/>
      <c r="S19" s="226"/>
      <c r="T19" s="228"/>
      <c r="U19" s="226"/>
      <c r="V19" s="228"/>
      <c r="W19" s="226"/>
      <c r="X19" s="228"/>
      <c r="Y19" s="226"/>
      <c r="Z19" s="228"/>
      <c r="AA19" s="226"/>
      <c r="AB19" s="228"/>
      <c r="AC19" s="229"/>
      <c r="AD19" s="229"/>
      <c r="AE19" s="228"/>
      <c r="AF19" s="230"/>
      <c r="AG19" s="228"/>
      <c r="AH19" s="230"/>
      <c r="AI19" s="228"/>
      <c r="AJ19" s="230"/>
      <c r="AK19" s="228"/>
      <c r="AL19" s="231"/>
      <c r="AM19" s="228"/>
      <c r="AN19" s="230"/>
      <c r="AO19" s="228"/>
      <c r="AP19" s="231"/>
      <c r="AQ19" s="228"/>
      <c r="AR19" s="231"/>
      <c r="AS19" s="232"/>
      <c r="AT19" s="231"/>
      <c r="AU19" s="233"/>
      <c r="AV19" s="230"/>
      <c r="AW19" s="233"/>
      <c r="AX19" s="230"/>
      <c r="AY19" s="230"/>
      <c r="AZ19" s="234"/>
      <c r="BA19" s="221">
        <f t="shared" si="0"/>
        <v>0</v>
      </c>
    </row>
    <row r="20" spans="1:53" ht="15">
      <c r="A20" s="220">
        <f>IF(BA20&lt;=0,"",SUM($BA$5:BA20))</f>
      </c>
      <c r="B20" s="223"/>
      <c r="C20" s="223"/>
      <c r="D20" s="223"/>
      <c r="E20" s="223"/>
      <c r="F20" s="223"/>
      <c r="G20" s="223"/>
      <c r="H20" s="223"/>
      <c r="I20" s="223"/>
      <c r="J20" s="224"/>
      <c r="K20" s="225"/>
      <c r="L20" s="226"/>
      <c r="M20" s="226"/>
      <c r="N20" s="227"/>
      <c r="O20" s="226"/>
      <c r="P20" s="226"/>
      <c r="Q20" s="226"/>
      <c r="R20" s="226"/>
      <c r="S20" s="226"/>
      <c r="T20" s="228"/>
      <c r="U20" s="226"/>
      <c r="V20" s="228"/>
      <c r="W20" s="226"/>
      <c r="X20" s="228"/>
      <c r="Y20" s="226"/>
      <c r="Z20" s="228"/>
      <c r="AA20" s="226"/>
      <c r="AB20" s="228"/>
      <c r="AC20" s="229"/>
      <c r="AD20" s="229"/>
      <c r="AE20" s="228"/>
      <c r="AF20" s="230"/>
      <c r="AG20" s="228"/>
      <c r="AH20" s="230"/>
      <c r="AI20" s="228"/>
      <c r="AJ20" s="230"/>
      <c r="AK20" s="228"/>
      <c r="AL20" s="231"/>
      <c r="AM20" s="228"/>
      <c r="AN20" s="230"/>
      <c r="AO20" s="228"/>
      <c r="AP20" s="231"/>
      <c r="AQ20" s="228"/>
      <c r="AR20" s="231"/>
      <c r="AS20" s="232"/>
      <c r="AT20" s="231"/>
      <c r="AU20" s="233"/>
      <c r="AV20" s="230"/>
      <c r="AW20" s="233"/>
      <c r="AX20" s="230"/>
      <c r="AY20" s="230"/>
      <c r="AZ20" s="234"/>
      <c r="BA20" s="221">
        <f t="shared" si="0"/>
        <v>0</v>
      </c>
    </row>
    <row r="21" spans="1:53" ht="15">
      <c r="A21" s="220">
        <f>IF(BA21&lt;=0,"",SUM($BA$5:BA21))</f>
      </c>
      <c r="B21" s="223"/>
      <c r="C21" s="223"/>
      <c r="D21" s="223"/>
      <c r="E21" s="223"/>
      <c r="F21" s="223"/>
      <c r="G21" s="223"/>
      <c r="H21" s="223"/>
      <c r="I21" s="223"/>
      <c r="J21" s="224"/>
      <c r="K21" s="225"/>
      <c r="L21" s="226"/>
      <c r="M21" s="226"/>
      <c r="N21" s="227"/>
      <c r="O21" s="226"/>
      <c r="P21" s="226"/>
      <c r="Q21" s="226"/>
      <c r="R21" s="226"/>
      <c r="S21" s="226"/>
      <c r="T21" s="228"/>
      <c r="U21" s="226"/>
      <c r="V21" s="228"/>
      <c r="W21" s="226"/>
      <c r="X21" s="228"/>
      <c r="Y21" s="226"/>
      <c r="Z21" s="228"/>
      <c r="AA21" s="226"/>
      <c r="AB21" s="228"/>
      <c r="AC21" s="229"/>
      <c r="AD21" s="229"/>
      <c r="AE21" s="228"/>
      <c r="AF21" s="230"/>
      <c r="AG21" s="228"/>
      <c r="AH21" s="230"/>
      <c r="AI21" s="228"/>
      <c r="AJ21" s="230"/>
      <c r="AK21" s="228"/>
      <c r="AL21" s="231"/>
      <c r="AM21" s="228"/>
      <c r="AN21" s="230"/>
      <c r="AO21" s="228"/>
      <c r="AP21" s="231"/>
      <c r="AQ21" s="228"/>
      <c r="AR21" s="231"/>
      <c r="AS21" s="232"/>
      <c r="AT21" s="231"/>
      <c r="AU21" s="233"/>
      <c r="AV21" s="230"/>
      <c r="AW21" s="233"/>
      <c r="AX21" s="230"/>
      <c r="AY21" s="230"/>
      <c r="AZ21" s="234"/>
      <c r="BA21" s="221">
        <f t="shared" si="0"/>
        <v>0</v>
      </c>
    </row>
    <row r="22" spans="1:53" ht="15">
      <c r="A22" s="220">
        <f>IF(BA22&lt;=0,"",SUM($BA$5:BA22))</f>
      </c>
      <c r="B22" s="223"/>
      <c r="C22" s="223"/>
      <c r="D22" s="223"/>
      <c r="E22" s="223"/>
      <c r="F22" s="223"/>
      <c r="G22" s="223"/>
      <c r="H22" s="223"/>
      <c r="I22" s="223"/>
      <c r="J22" s="224"/>
      <c r="K22" s="225"/>
      <c r="L22" s="226"/>
      <c r="M22" s="226"/>
      <c r="N22" s="227"/>
      <c r="O22" s="226"/>
      <c r="P22" s="226"/>
      <c r="Q22" s="226"/>
      <c r="R22" s="226"/>
      <c r="S22" s="226"/>
      <c r="T22" s="228"/>
      <c r="U22" s="226"/>
      <c r="V22" s="228"/>
      <c r="W22" s="226"/>
      <c r="X22" s="228"/>
      <c r="Y22" s="226"/>
      <c r="Z22" s="228"/>
      <c r="AA22" s="226"/>
      <c r="AB22" s="228"/>
      <c r="AC22" s="229"/>
      <c r="AD22" s="229"/>
      <c r="AE22" s="228"/>
      <c r="AF22" s="230"/>
      <c r="AG22" s="228"/>
      <c r="AH22" s="230"/>
      <c r="AI22" s="228"/>
      <c r="AJ22" s="230"/>
      <c r="AK22" s="228"/>
      <c r="AL22" s="231"/>
      <c r="AM22" s="228"/>
      <c r="AN22" s="230"/>
      <c r="AO22" s="228"/>
      <c r="AP22" s="231"/>
      <c r="AQ22" s="228"/>
      <c r="AR22" s="231"/>
      <c r="AS22" s="232"/>
      <c r="AT22" s="231"/>
      <c r="AU22" s="233"/>
      <c r="AV22" s="230"/>
      <c r="AW22" s="233"/>
      <c r="AX22" s="230"/>
      <c r="AY22" s="230"/>
      <c r="AZ22" s="234"/>
      <c r="BA22" s="221">
        <f t="shared" si="0"/>
        <v>0</v>
      </c>
    </row>
    <row r="23" spans="1:53" ht="15">
      <c r="A23" s="220">
        <f>IF(BA23&lt;=0,"",SUM($BA$5:BA23))</f>
      </c>
      <c r="B23" s="223"/>
      <c r="C23" s="223"/>
      <c r="D23" s="223"/>
      <c r="E23" s="223"/>
      <c r="F23" s="223"/>
      <c r="G23" s="223"/>
      <c r="H23" s="223"/>
      <c r="I23" s="223"/>
      <c r="J23" s="224"/>
      <c r="K23" s="225"/>
      <c r="L23" s="226"/>
      <c r="M23" s="226"/>
      <c r="N23" s="227"/>
      <c r="O23" s="226"/>
      <c r="P23" s="226"/>
      <c r="Q23" s="226"/>
      <c r="R23" s="226"/>
      <c r="S23" s="226"/>
      <c r="T23" s="228"/>
      <c r="U23" s="226"/>
      <c r="V23" s="228"/>
      <c r="W23" s="226"/>
      <c r="X23" s="228"/>
      <c r="Y23" s="226"/>
      <c r="Z23" s="228"/>
      <c r="AA23" s="226"/>
      <c r="AB23" s="228"/>
      <c r="AC23" s="229"/>
      <c r="AD23" s="229"/>
      <c r="AE23" s="228"/>
      <c r="AF23" s="230"/>
      <c r="AG23" s="228"/>
      <c r="AH23" s="230"/>
      <c r="AI23" s="228"/>
      <c r="AJ23" s="230"/>
      <c r="AK23" s="228"/>
      <c r="AL23" s="231"/>
      <c r="AM23" s="228"/>
      <c r="AN23" s="230"/>
      <c r="AO23" s="228"/>
      <c r="AP23" s="231"/>
      <c r="AQ23" s="228"/>
      <c r="AR23" s="231"/>
      <c r="AS23" s="232"/>
      <c r="AT23" s="231"/>
      <c r="AU23" s="233"/>
      <c r="AV23" s="230"/>
      <c r="AW23" s="233"/>
      <c r="AX23" s="230"/>
      <c r="AY23" s="230"/>
      <c r="AZ23" s="234"/>
      <c r="BA23" s="221">
        <f t="shared" si="0"/>
        <v>0</v>
      </c>
    </row>
    <row r="24" spans="1:53" ht="15">
      <c r="A24" s="220">
        <f>IF(BA24&lt;=0,"",SUM($BA$5:BA24))</f>
      </c>
      <c r="B24" s="223"/>
      <c r="C24" s="223"/>
      <c r="D24" s="223"/>
      <c r="E24" s="223"/>
      <c r="F24" s="223"/>
      <c r="G24" s="223"/>
      <c r="H24" s="223"/>
      <c r="I24" s="223"/>
      <c r="J24" s="224"/>
      <c r="K24" s="225"/>
      <c r="L24" s="226"/>
      <c r="M24" s="226"/>
      <c r="N24" s="227"/>
      <c r="O24" s="226"/>
      <c r="P24" s="226"/>
      <c r="Q24" s="226"/>
      <c r="R24" s="226"/>
      <c r="S24" s="226"/>
      <c r="T24" s="228"/>
      <c r="U24" s="226"/>
      <c r="V24" s="228"/>
      <c r="W24" s="226"/>
      <c r="X24" s="228"/>
      <c r="Y24" s="226"/>
      <c r="Z24" s="228"/>
      <c r="AA24" s="226"/>
      <c r="AB24" s="228"/>
      <c r="AC24" s="229"/>
      <c r="AD24" s="229"/>
      <c r="AE24" s="228"/>
      <c r="AF24" s="230"/>
      <c r="AG24" s="228"/>
      <c r="AH24" s="230"/>
      <c r="AI24" s="228"/>
      <c r="AJ24" s="230"/>
      <c r="AK24" s="228"/>
      <c r="AL24" s="231"/>
      <c r="AM24" s="228"/>
      <c r="AN24" s="230"/>
      <c r="AO24" s="228"/>
      <c r="AP24" s="231"/>
      <c r="AQ24" s="228"/>
      <c r="AR24" s="231"/>
      <c r="AS24" s="232"/>
      <c r="AT24" s="231"/>
      <c r="AU24" s="233"/>
      <c r="AV24" s="230"/>
      <c r="AW24" s="233"/>
      <c r="AX24" s="230"/>
      <c r="AY24" s="230"/>
      <c r="AZ24" s="234"/>
      <c r="BA24" s="221">
        <f t="shared" si="0"/>
        <v>0</v>
      </c>
    </row>
    <row r="25" spans="1:53" ht="15">
      <c r="A25" s="220">
        <f>IF(BA25&lt;=0,"",SUM($BA$5:BA25))</f>
      </c>
      <c r="B25" s="223"/>
      <c r="C25" s="223"/>
      <c r="D25" s="223"/>
      <c r="E25" s="223"/>
      <c r="F25" s="223"/>
      <c r="G25" s="223"/>
      <c r="H25" s="223"/>
      <c r="I25" s="223"/>
      <c r="J25" s="224"/>
      <c r="K25" s="225"/>
      <c r="L25" s="226"/>
      <c r="M25" s="226"/>
      <c r="N25" s="227"/>
      <c r="O25" s="226"/>
      <c r="P25" s="226"/>
      <c r="Q25" s="226"/>
      <c r="R25" s="226"/>
      <c r="S25" s="226"/>
      <c r="T25" s="228"/>
      <c r="U25" s="226"/>
      <c r="V25" s="228"/>
      <c r="W25" s="226"/>
      <c r="X25" s="228"/>
      <c r="Y25" s="226"/>
      <c r="Z25" s="228"/>
      <c r="AA25" s="226"/>
      <c r="AB25" s="228"/>
      <c r="AC25" s="229"/>
      <c r="AD25" s="229"/>
      <c r="AE25" s="228"/>
      <c r="AF25" s="230"/>
      <c r="AG25" s="228"/>
      <c r="AH25" s="230"/>
      <c r="AI25" s="228"/>
      <c r="AJ25" s="230"/>
      <c r="AK25" s="228"/>
      <c r="AL25" s="231"/>
      <c r="AM25" s="228"/>
      <c r="AN25" s="230"/>
      <c r="AO25" s="228"/>
      <c r="AP25" s="231"/>
      <c r="AQ25" s="228"/>
      <c r="AR25" s="231"/>
      <c r="AS25" s="232"/>
      <c r="AT25" s="231"/>
      <c r="AU25" s="233"/>
      <c r="AV25" s="230"/>
      <c r="AW25" s="233"/>
      <c r="AX25" s="230"/>
      <c r="AY25" s="230"/>
      <c r="AZ25" s="234"/>
      <c r="BA25" s="221">
        <f t="shared" si="0"/>
        <v>0</v>
      </c>
    </row>
    <row r="26" spans="1:53" ht="15">
      <c r="A26" s="220">
        <f>IF(BA26&lt;=0,"",SUM($BA$5:BA26))</f>
      </c>
      <c r="B26" s="223"/>
      <c r="C26" s="223"/>
      <c r="D26" s="223"/>
      <c r="E26" s="223"/>
      <c r="F26" s="223"/>
      <c r="G26" s="223"/>
      <c r="H26" s="223"/>
      <c r="I26" s="223"/>
      <c r="J26" s="224"/>
      <c r="K26" s="225"/>
      <c r="L26" s="226"/>
      <c r="M26" s="226"/>
      <c r="N26" s="227"/>
      <c r="O26" s="226"/>
      <c r="P26" s="226"/>
      <c r="Q26" s="226"/>
      <c r="R26" s="226"/>
      <c r="S26" s="226"/>
      <c r="T26" s="228"/>
      <c r="U26" s="226"/>
      <c r="V26" s="228"/>
      <c r="W26" s="226"/>
      <c r="X26" s="228"/>
      <c r="Y26" s="226"/>
      <c r="Z26" s="228"/>
      <c r="AA26" s="226"/>
      <c r="AB26" s="228"/>
      <c r="AC26" s="229"/>
      <c r="AD26" s="229"/>
      <c r="AE26" s="228"/>
      <c r="AF26" s="230"/>
      <c r="AG26" s="228"/>
      <c r="AH26" s="230"/>
      <c r="AI26" s="228"/>
      <c r="AJ26" s="230"/>
      <c r="AK26" s="228"/>
      <c r="AL26" s="231"/>
      <c r="AM26" s="228"/>
      <c r="AN26" s="230"/>
      <c r="AO26" s="228"/>
      <c r="AP26" s="231"/>
      <c r="AQ26" s="228"/>
      <c r="AR26" s="231"/>
      <c r="AS26" s="232"/>
      <c r="AT26" s="231"/>
      <c r="AU26" s="233"/>
      <c r="AV26" s="230"/>
      <c r="AW26" s="233"/>
      <c r="AX26" s="230"/>
      <c r="AY26" s="230"/>
      <c r="AZ26" s="234"/>
      <c r="BA26" s="221">
        <f t="shared" si="0"/>
        <v>0</v>
      </c>
    </row>
    <row r="27" spans="1:53" ht="15">
      <c r="A27" s="220">
        <f>IF(BA27&lt;=0,"",SUM($BA$5:BA27))</f>
      </c>
      <c r="B27" s="223"/>
      <c r="C27" s="223"/>
      <c r="D27" s="223"/>
      <c r="E27" s="223"/>
      <c r="F27" s="223"/>
      <c r="G27" s="223"/>
      <c r="H27" s="223"/>
      <c r="I27" s="223"/>
      <c r="J27" s="224"/>
      <c r="K27" s="225"/>
      <c r="L27" s="226"/>
      <c r="M27" s="226"/>
      <c r="N27" s="227"/>
      <c r="O27" s="226"/>
      <c r="P27" s="226"/>
      <c r="Q27" s="226"/>
      <c r="R27" s="226"/>
      <c r="S27" s="226"/>
      <c r="T27" s="228"/>
      <c r="U27" s="226"/>
      <c r="V27" s="228"/>
      <c r="W27" s="226"/>
      <c r="X27" s="228"/>
      <c r="Y27" s="226"/>
      <c r="Z27" s="228"/>
      <c r="AA27" s="226"/>
      <c r="AB27" s="228"/>
      <c r="AC27" s="229"/>
      <c r="AD27" s="229"/>
      <c r="AE27" s="228"/>
      <c r="AF27" s="230"/>
      <c r="AG27" s="228"/>
      <c r="AH27" s="230"/>
      <c r="AI27" s="228"/>
      <c r="AJ27" s="230"/>
      <c r="AK27" s="228"/>
      <c r="AL27" s="231"/>
      <c r="AM27" s="228"/>
      <c r="AN27" s="230"/>
      <c r="AO27" s="228"/>
      <c r="AP27" s="231"/>
      <c r="AQ27" s="228"/>
      <c r="AR27" s="231"/>
      <c r="AS27" s="232"/>
      <c r="AT27" s="231"/>
      <c r="AU27" s="233"/>
      <c r="AV27" s="230"/>
      <c r="AW27" s="233"/>
      <c r="AX27" s="230"/>
      <c r="AY27" s="230"/>
      <c r="AZ27" s="234"/>
      <c r="BA27" s="221">
        <f t="shared" si="0"/>
        <v>0</v>
      </c>
    </row>
    <row r="28" spans="1:53" ht="15">
      <c r="A28" s="220">
        <f>IF(BA28&lt;=0,"",SUM($BA$5:BA28))</f>
      </c>
      <c r="B28" s="223"/>
      <c r="C28" s="223"/>
      <c r="D28" s="223"/>
      <c r="E28" s="223"/>
      <c r="F28" s="223"/>
      <c r="G28" s="223"/>
      <c r="H28" s="223"/>
      <c r="I28" s="223"/>
      <c r="J28" s="224"/>
      <c r="K28" s="225"/>
      <c r="L28" s="226"/>
      <c r="M28" s="226"/>
      <c r="N28" s="227"/>
      <c r="O28" s="226"/>
      <c r="P28" s="226"/>
      <c r="Q28" s="226"/>
      <c r="R28" s="226"/>
      <c r="S28" s="226"/>
      <c r="T28" s="228"/>
      <c r="U28" s="226"/>
      <c r="V28" s="228"/>
      <c r="W28" s="226"/>
      <c r="X28" s="228"/>
      <c r="Y28" s="226"/>
      <c r="Z28" s="228"/>
      <c r="AA28" s="226"/>
      <c r="AB28" s="228"/>
      <c r="AC28" s="229"/>
      <c r="AD28" s="229"/>
      <c r="AE28" s="228"/>
      <c r="AF28" s="230"/>
      <c r="AG28" s="228"/>
      <c r="AH28" s="230"/>
      <c r="AI28" s="228"/>
      <c r="AJ28" s="230"/>
      <c r="AK28" s="228"/>
      <c r="AL28" s="231"/>
      <c r="AM28" s="228"/>
      <c r="AN28" s="230"/>
      <c r="AO28" s="228"/>
      <c r="AP28" s="231"/>
      <c r="AQ28" s="228"/>
      <c r="AR28" s="231"/>
      <c r="AS28" s="232"/>
      <c r="AT28" s="231"/>
      <c r="AU28" s="233"/>
      <c r="AV28" s="230"/>
      <c r="AW28" s="233"/>
      <c r="AX28" s="230"/>
      <c r="AY28" s="230"/>
      <c r="AZ28" s="234"/>
      <c r="BA28" s="221">
        <f t="shared" si="0"/>
        <v>0</v>
      </c>
    </row>
    <row r="29" spans="1:53" ht="15">
      <c r="A29" s="220">
        <f>IF(BA29&lt;=0,"",SUM($BA$5:BA29))</f>
      </c>
      <c r="B29" s="223"/>
      <c r="C29" s="223"/>
      <c r="D29" s="223"/>
      <c r="E29" s="223"/>
      <c r="F29" s="223"/>
      <c r="G29" s="223"/>
      <c r="H29" s="223"/>
      <c r="I29" s="223"/>
      <c r="J29" s="224"/>
      <c r="K29" s="225"/>
      <c r="L29" s="226"/>
      <c r="M29" s="226"/>
      <c r="N29" s="227"/>
      <c r="O29" s="226"/>
      <c r="P29" s="226"/>
      <c r="Q29" s="226"/>
      <c r="R29" s="226"/>
      <c r="S29" s="226"/>
      <c r="T29" s="228"/>
      <c r="U29" s="226"/>
      <c r="V29" s="228"/>
      <c r="W29" s="226"/>
      <c r="X29" s="228"/>
      <c r="Y29" s="226"/>
      <c r="Z29" s="228"/>
      <c r="AA29" s="226"/>
      <c r="AB29" s="228"/>
      <c r="AC29" s="229"/>
      <c r="AD29" s="229"/>
      <c r="AE29" s="228"/>
      <c r="AF29" s="230"/>
      <c r="AG29" s="228"/>
      <c r="AH29" s="230"/>
      <c r="AI29" s="228"/>
      <c r="AJ29" s="230"/>
      <c r="AK29" s="228"/>
      <c r="AL29" s="231"/>
      <c r="AM29" s="228"/>
      <c r="AN29" s="230"/>
      <c r="AO29" s="228"/>
      <c r="AP29" s="231"/>
      <c r="AQ29" s="228"/>
      <c r="AR29" s="231"/>
      <c r="AS29" s="232"/>
      <c r="AT29" s="231"/>
      <c r="AU29" s="233"/>
      <c r="AV29" s="230"/>
      <c r="AW29" s="233"/>
      <c r="AX29" s="230"/>
      <c r="AY29" s="230"/>
      <c r="AZ29" s="234"/>
      <c r="BA29" s="221">
        <f t="shared" si="0"/>
        <v>0</v>
      </c>
    </row>
    <row r="30" spans="1:53" ht="15">
      <c r="A30" s="220">
        <f>IF(BA30&lt;=0,"",SUM($BA$5:BA30))</f>
      </c>
      <c r="B30" s="223"/>
      <c r="C30" s="223"/>
      <c r="D30" s="223"/>
      <c r="E30" s="223"/>
      <c r="F30" s="223"/>
      <c r="G30" s="223"/>
      <c r="H30" s="223"/>
      <c r="I30" s="223"/>
      <c r="J30" s="224"/>
      <c r="K30" s="225"/>
      <c r="L30" s="226"/>
      <c r="M30" s="226"/>
      <c r="N30" s="227"/>
      <c r="O30" s="226"/>
      <c r="P30" s="226"/>
      <c r="Q30" s="226"/>
      <c r="R30" s="226"/>
      <c r="S30" s="226"/>
      <c r="T30" s="228"/>
      <c r="U30" s="226"/>
      <c r="V30" s="228"/>
      <c r="W30" s="226"/>
      <c r="X30" s="228"/>
      <c r="Y30" s="226"/>
      <c r="Z30" s="228"/>
      <c r="AA30" s="226"/>
      <c r="AB30" s="228"/>
      <c r="AC30" s="229"/>
      <c r="AD30" s="229"/>
      <c r="AE30" s="228"/>
      <c r="AF30" s="230"/>
      <c r="AG30" s="228"/>
      <c r="AH30" s="230"/>
      <c r="AI30" s="228"/>
      <c r="AJ30" s="230"/>
      <c r="AK30" s="228"/>
      <c r="AL30" s="231"/>
      <c r="AM30" s="228"/>
      <c r="AN30" s="230"/>
      <c r="AO30" s="228"/>
      <c r="AP30" s="231"/>
      <c r="AQ30" s="228"/>
      <c r="AR30" s="231"/>
      <c r="AS30" s="232"/>
      <c r="AT30" s="231"/>
      <c r="AU30" s="233"/>
      <c r="AV30" s="230"/>
      <c r="AW30" s="233"/>
      <c r="AX30" s="230"/>
      <c r="AY30" s="230"/>
      <c r="AZ30" s="234"/>
      <c r="BA30" s="221">
        <f t="shared" si="0"/>
        <v>0</v>
      </c>
    </row>
    <row r="31" spans="1:53" ht="15">
      <c r="A31" s="220">
        <f>IF(BA31&lt;=0,"",SUM($BA$5:BA31))</f>
      </c>
      <c r="B31" s="223"/>
      <c r="C31" s="223"/>
      <c r="D31" s="223"/>
      <c r="E31" s="223"/>
      <c r="F31" s="223"/>
      <c r="G31" s="223"/>
      <c r="H31" s="223"/>
      <c r="I31" s="223"/>
      <c r="J31" s="224"/>
      <c r="K31" s="225"/>
      <c r="L31" s="226"/>
      <c r="M31" s="226"/>
      <c r="N31" s="227"/>
      <c r="O31" s="226"/>
      <c r="P31" s="226"/>
      <c r="Q31" s="226"/>
      <c r="R31" s="226"/>
      <c r="S31" s="226"/>
      <c r="T31" s="228"/>
      <c r="U31" s="226"/>
      <c r="V31" s="228"/>
      <c r="W31" s="226"/>
      <c r="X31" s="228"/>
      <c r="Y31" s="226"/>
      <c r="Z31" s="228"/>
      <c r="AA31" s="226"/>
      <c r="AB31" s="228"/>
      <c r="AC31" s="229"/>
      <c r="AD31" s="229"/>
      <c r="AE31" s="228"/>
      <c r="AF31" s="230"/>
      <c r="AG31" s="228"/>
      <c r="AH31" s="230"/>
      <c r="AI31" s="228"/>
      <c r="AJ31" s="230"/>
      <c r="AK31" s="228"/>
      <c r="AL31" s="231"/>
      <c r="AM31" s="228"/>
      <c r="AN31" s="230"/>
      <c r="AO31" s="228"/>
      <c r="AP31" s="231"/>
      <c r="AQ31" s="228"/>
      <c r="AR31" s="231"/>
      <c r="AS31" s="232"/>
      <c r="AT31" s="231"/>
      <c r="AU31" s="233"/>
      <c r="AV31" s="230"/>
      <c r="AW31" s="233"/>
      <c r="AX31" s="230"/>
      <c r="AY31" s="230"/>
      <c r="AZ31" s="234"/>
      <c r="BA31" s="221">
        <f t="shared" si="0"/>
        <v>0</v>
      </c>
    </row>
    <row r="32" spans="1:53" ht="15">
      <c r="A32" s="220">
        <f>IF(BA32&lt;=0,"",SUM($BA$5:BA32))</f>
      </c>
      <c r="B32" s="223"/>
      <c r="C32" s="223"/>
      <c r="D32" s="223"/>
      <c r="E32" s="223"/>
      <c r="F32" s="223"/>
      <c r="G32" s="223"/>
      <c r="H32" s="223"/>
      <c r="I32" s="223"/>
      <c r="J32" s="224"/>
      <c r="K32" s="225"/>
      <c r="L32" s="226"/>
      <c r="M32" s="226"/>
      <c r="N32" s="227"/>
      <c r="O32" s="226"/>
      <c r="P32" s="226"/>
      <c r="Q32" s="226"/>
      <c r="R32" s="226"/>
      <c r="S32" s="226"/>
      <c r="T32" s="228"/>
      <c r="U32" s="226"/>
      <c r="V32" s="228"/>
      <c r="W32" s="226"/>
      <c r="X32" s="228"/>
      <c r="Y32" s="226"/>
      <c r="Z32" s="228"/>
      <c r="AA32" s="226"/>
      <c r="AB32" s="228"/>
      <c r="AC32" s="229"/>
      <c r="AD32" s="229"/>
      <c r="AE32" s="228"/>
      <c r="AF32" s="230"/>
      <c r="AG32" s="228"/>
      <c r="AH32" s="230"/>
      <c r="AI32" s="228"/>
      <c r="AJ32" s="230"/>
      <c r="AK32" s="228"/>
      <c r="AL32" s="231"/>
      <c r="AM32" s="228"/>
      <c r="AN32" s="230"/>
      <c r="AO32" s="228"/>
      <c r="AP32" s="231"/>
      <c r="AQ32" s="228"/>
      <c r="AR32" s="231"/>
      <c r="AS32" s="232"/>
      <c r="AT32" s="231"/>
      <c r="AU32" s="233"/>
      <c r="AV32" s="230"/>
      <c r="AW32" s="233"/>
      <c r="AX32" s="230"/>
      <c r="AY32" s="230"/>
      <c r="AZ32" s="234"/>
      <c r="BA32" s="221">
        <f t="shared" si="0"/>
        <v>0</v>
      </c>
    </row>
    <row r="33" spans="1:53" ht="15">
      <c r="A33" s="220">
        <f>IF(BA33&lt;=0,"",SUM($BA$5:BA33))</f>
      </c>
      <c r="B33" s="223"/>
      <c r="C33" s="223"/>
      <c r="D33" s="223"/>
      <c r="E33" s="223"/>
      <c r="F33" s="223"/>
      <c r="G33" s="223"/>
      <c r="H33" s="223"/>
      <c r="I33" s="223"/>
      <c r="J33" s="224"/>
      <c r="K33" s="225"/>
      <c r="L33" s="226"/>
      <c r="M33" s="226"/>
      <c r="N33" s="227"/>
      <c r="O33" s="226"/>
      <c r="P33" s="226"/>
      <c r="Q33" s="226"/>
      <c r="R33" s="226"/>
      <c r="S33" s="226"/>
      <c r="T33" s="228"/>
      <c r="U33" s="226"/>
      <c r="V33" s="228"/>
      <c r="W33" s="226"/>
      <c r="X33" s="228"/>
      <c r="Y33" s="226"/>
      <c r="Z33" s="228"/>
      <c r="AA33" s="226"/>
      <c r="AB33" s="228"/>
      <c r="AC33" s="229"/>
      <c r="AD33" s="229"/>
      <c r="AE33" s="228"/>
      <c r="AF33" s="230"/>
      <c r="AG33" s="228"/>
      <c r="AH33" s="230"/>
      <c r="AI33" s="228"/>
      <c r="AJ33" s="230"/>
      <c r="AK33" s="228"/>
      <c r="AL33" s="231"/>
      <c r="AM33" s="228"/>
      <c r="AN33" s="230"/>
      <c r="AO33" s="228"/>
      <c r="AP33" s="231"/>
      <c r="AQ33" s="228"/>
      <c r="AR33" s="231"/>
      <c r="AS33" s="232"/>
      <c r="AT33" s="231"/>
      <c r="AU33" s="233"/>
      <c r="AV33" s="230"/>
      <c r="AW33" s="233"/>
      <c r="AX33" s="230"/>
      <c r="AY33" s="230"/>
      <c r="AZ33" s="234"/>
      <c r="BA33" s="221">
        <f t="shared" si="0"/>
        <v>0</v>
      </c>
    </row>
    <row r="34" spans="1:53" ht="15">
      <c r="A34" s="220">
        <f>IF(BA34&lt;=0,"",SUM($BA$5:BA34))</f>
      </c>
      <c r="B34" s="223"/>
      <c r="C34" s="223"/>
      <c r="D34" s="223"/>
      <c r="E34" s="223"/>
      <c r="F34" s="223"/>
      <c r="G34" s="223"/>
      <c r="H34" s="223"/>
      <c r="I34" s="223"/>
      <c r="J34" s="224"/>
      <c r="K34" s="225"/>
      <c r="L34" s="226"/>
      <c r="M34" s="226"/>
      <c r="N34" s="227"/>
      <c r="O34" s="226"/>
      <c r="P34" s="226"/>
      <c r="Q34" s="226"/>
      <c r="R34" s="226"/>
      <c r="S34" s="226"/>
      <c r="T34" s="228"/>
      <c r="U34" s="226"/>
      <c r="V34" s="228"/>
      <c r="W34" s="226"/>
      <c r="X34" s="228"/>
      <c r="Y34" s="226"/>
      <c r="Z34" s="228"/>
      <c r="AA34" s="226"/>
      <c r="AB34" s="228"/>
      <c r="AC34" s="229"/>
      <c r="AD34" s="229"/>
      <c r="AE34" s="228"/>
      <c r="AF34" s="230"/>
      <c r="AG34" s="228"/>
      <c r="AH34" s="230"/>
      <c r="AI34" s="228"/>
      <c r="AJ34" s="230"/>
      <c r="AK34" s="228"/>
      <c r="AL34" s="231"/>
      <c r="AM34" s="228"/>
      <c r="AN34" s="230"/>
      <c r="AO34" s="228"/>
      <c r="AP34" s="231"/>
      <c r="AQ34" s="228"/>
      <c r="AR34" s="231"/>
      <c r="AS34" s="232"/>
      <c r="AT34" s="231"/>
      <c r="AU34" s="233"/>
      <c r="AV34" s="230"/>
      <c r="AW34" s="233"/>
      <c r="AX34" s="230"/>
      <c r="AY34" s="230"/>
      <c r="AZ34" s="234"/>
      <c r="BA34" s="221">
        <f t="shared" si="0"/>
        <v>0</v>
      </c>
    </row>
    <row r="35" spans="1:53" ht="15">
      <c r="A35" s="220">
        <f>IF(BA35&lt;=0,"",SUM($BA$5:BA35))</f>
      </c>
      <c r="B35" s="223"/>
      <c r="C35" s="223"/>
      <c r="D35" s="223"/>
      <c r="E35" s="223"/>
      <c r="F35" s="223"/>
      <c r="G35" s="223"/>
      <c r="H35" s="223"/>
      <c r="I35" s="223"/>
      <c r="J35" s="224"/>
      <c r="K35" s="225"/>
      <c r="L35" s="226"/>
      <c r="M35" s="226"/>
      <c r="N35" s="227"/>
      <c r="O35" s="226"/>
      <c r="P35" s="226"/>
      <c r="Q35" s="226"/>
      <c r="R35" s="226"/>
      <c r="S35" s="226"/>
      <c r="T35" s="228"/>
      <c r="U35" s="226"/>
      <c r="V35" s="228"/>
      <c r="W35" s="226"/>
      <c r="X35" s="228"/>
      <c r="Y35" s="226"/>
      <c r="Z35" s="228"/>
      <c r="AA35" s="226"/>
      <c r="AB35" s="228"/>
      <c r="AC35" s="229"/>
      <c r="AD35" s="229"/>
      <c r="AE35" s="228"/>
      <c r="AF35" s="230"/>
      <c r="AG35" s="228"/>
      <c r="AH35" s="230"/>
      <c r="AI35" s="228"/>
      <c r="AJ35" s="230"/>
      <c r="AK35" s="228"/>
      <c r="AL35" s="231"/>
      <c r="AM35" s="228"/>
      <c r="AN35" s="230"/>
      <c r="AO35" s="228"/>
      <c r="AP35" s="231"/>
      <c r="AQ35" s="228"/>
      <c r="AR35" s="231"/>
      <c r="AS35" s="232"/>
      <c r="AT35" s="231"/>
      <c r="AU35" s="233"/>
      <c r="AV35" s="230"/>
      <c r="AW35" s="233"/>
      <c r="AX35" s="230"/>
      <c r="AY35" s="230"/>
      <c r="AZ35" s="234"/>
      <c r="BA35" s="221">
        <f t="shared" si="0"/>
        <v>0</v>
      </c>
    </row>
    <row r="36" spans="1:53" ht="15">
      <c r="A36" s="220">
        <f>IF(BA36&lt;=0,"",SUM($BA$5:BA36))</f>
      </c>
      <c r="B36" s="223"/>
      <c r="C36" s="223"/>
      <c r="D36" s="223"/>
      <c r="E36" s="223"/>
      <c r="F36" s="223"/>
      <c r="G36" s="223"/>
      <c r="H36" s="223"/>
      <c r="I36" s="223"/>
      <c r="J36" s="224"/>
      <c r="K36" s="225"/>
      <c r="L36" s="226"/>
      <c r="M36" s="226"/>
      <c r="N36" s="227"/>
      <c r="O36" s="226"/>
      <c r="P36" s="226"/>
      <c r="Q36" s="226"/>
      <c r="R36" s="226"/>
      <c r="S36" s="226"/>
      <c r="T36" s="228"/>
      <c r="U36" s="226"/>
      <c r="V36" s="228"/>
      <c r="W36" s="226"/>
      <c r="X36" s="228"/>
      <c r="Y36" s="226"/>
      <c r="Z36" s="228"/>
      <c r="AA36" s="226"/>
      <c r="AB36" s="228"/>
      <c r="AC36" s="229"/>
      <c r="AD36" s="229"/>
      <c r="AE36" s="228"/>
      <c r="AF36" s="230"/>
      <c r="AG36" s="228"/>
      <c r="AH36" s="230"/>
      <c r="AI36" s="228"/>
      <c r="AJ36" s="230"/>
      <c r="AK36" s="228"/>
      <c r="AL36" s="231"/>
      <c r="AM36" s="228"/>
      <c r="AN36" s="230"/>
      <c r="AO36" s="228"/>
      <c r="AP36" s="231"/>
      <c r="AQ36" s="228"/>
      <c r="AR36" s="231"/>
      <c r="AS36" s="232"/>
      <c r="AT36" s="231"/>
      <c r="AU36" s="233"/>
      <c r="AV36" s="230"/>
      <c r="AW36" s="233"/>
      <c r="AX36" s="230"/>
      <c r="AY36" s="230"/>
      <c r="AZ36" s="234"/>
      <c r="BA36" s="221">
        <f t="shared" si="0"/>
        <v>0</v>
      </c>
    </row>
    <row r="37" spans="1:53" ht="15">
      <c r="A37" s="220">
        <f>IF(BA37&lt;=0,"",SUM($BA$5:BA37))</f>
      </c>
      <c r="B37" s="223"/>
      <c r="C37" s="223"/>
      <c r="D37" s="223"/>
      <c r="E37" s="223"/>
      <c r="F37" s="223"/>
      <c r="G37" s="223"/>
      <c r="H37" s="223"/>
      <c r="I37" s="223"/>
      <c r="J37" s="224"/>
      <c r="K37" s="225"/>
      <c r="L37" s="226"/>
      <c r="M37" s="226"/>
      <c r="N37" s="227"/>
      <c r="O37" s="226"/>
      <c r="P37" s="226"/>
      <c r="Q37" s="226"/>
      <c r="R37" s="226"/>
      <c r="S37" s="226"/>
      <c r="T37" s="228"/>
      <c r="U37" s="226"/>
      <c r="V37" s="228"/>
      <c r="W37" s="226"/>
      <c r="X37" s="228"/>
      <c r="Y37" s="226"/>
      <c r="Z37" s="228"/>
      <c r="AA37" s="226"/>
      <c r="AB37" s="228"/>
      <c r="AC37" s="229"/>
      <c r="AD37" s="229"/>
      <c r="AE37" s="228"/>
      <c r="AF37" s="230"/>
      <c r="AG37" s="228"/>
      <c r="AH37" s="230"/>
      <c r="AI37" s="228"/>
      <c r="AJ37" s="230"/>
      <c r="AK37" s="228"/>
      <c r="AL37" s="231"/>
      <c r="AM37" s="228"/>
      <c r="AN37" s="230"/>
      <c r="AO37" s="228"/>
      <c r="AP37" s="231"/>
      <c r="AQ37" s="228"/>
      <c r="AR37" s="231"/>
      <c r="AS37" s="232"/>
      <c r="AT37" s="231"/>
      <c r="AU37" s="233"/>
      <c r="AV37" s="230"/>
      <c r="AW37" s="233"/>
      <c r="AX37" s="230"/>
      <c r="AY37" s="230"/>
      <c r="AZ37" s="234"/>
      <c r="BA37" s="221">
        <f aca="true" t="shared" si="1" ref="BA37:BA68">IF(AT37&lt;=0,0,1)</f>
        <v>0</v>
      </c>
    </row>
    <row r="38" spans="1:53" ht="15">
      <c r="A38" s="220">
        <f>IF(BA38&lt;=0,"",SUM($BA$5:BA38))</f>
      </c>
      <c r="B38" s="223"/>
      <c r="C38" s="223"/>
      <c r="D38" s="223"/>
      <c r="E38" s="223"/>
      <c r="F38" s="223"/>
      <c r="G38" s="223"/>
      <c r="H38" s="223"/>
      <c r="I38" s="223"/>
      <c r="J38" s="224"/>
      <c r="K38" s="225"/>
      <c r="L38" s="226"/>
      <c r="M38" s="226"/>
      <c r="N38" s="227"/>
      <c r="O38" s="226"/>
      <c r="P38" s="226"/>
      <c r="Q38" s="226"/>
      <c r="R38" s="226"/>
      <c r="S38" s="226"/>
      <c r="T38" s="228"/>
      <c r="U38" s="226"/>
      <c r="V38" s="228"/>
      <c r="W38" s="226"/>
      <c r="X38" s="228"/>
      <c r="Y38" s="226"/>
      <c r="Z38" s="228"/>
      <c r="AA38" s="226"/>
      <c r="AB38" s="228"/>
      <c r="AC38" s="229"/>
      <c r="AD38" s="229"/>
      <c r="AE38" s="228"/>
      <c r="AF38" s="230"/>
      <c r="AG38" s="228"/>
      <c r="AH38" s="230"/>
      <c r="AI38" s="228"/>
      <c r="AJ38" s="230"/>
      <c r="AK38" s="228"/>
      <c r="AL38" s="231"/>
      <c r="AM38" s="228"/>
      <c r="AN38" s="230"/>
      <c r="AO38" s="228"/>
      <c r="AP38" s="231"/>
      <c r="AQ38" s="228"/>
      <c r="AR38" s="231"/>
      <c r="AS38" s="232"/>
      <c r="AT38" s="231"/>
      <c r="AU38" s="233"/>
      <c r="AV38" s="230"/>
      <c r="AW38" s="233"/>
      <c r="AX38" s="230"/>
      <c r="AY38" s="230"/>
      <c r="AZ38" s="234"/>
      <c r="BA38" s="221">
        <f t="shared" si="1"/>
        <v>0</v>
      </c>
    </row>
    <row r="39" spans="1:53" ht="15">
      <c r="A39" s="220">
        <f>IF(BA39&lt;=0,"",SUM($BA$5:BA39))</f>
      </c>
      <c r="B39" s="223"/>
      <c r="C39" s="223"/>
      <c r="D39" s="223"/>
      <c r="E39" s="223"/>
      <c r="F39" s="223"/>
      <c r="G39" s="223"/>
      <c r="H39" s="223"/>
      <c r="I39" s="223"/>
      <c r="J39" s="224"/>
      <c r="K39" s="225"/>
      <c r="L39" s="226"/>
      <c r="M39" s="226"/>
      <c r="N39" s="227"/>
      <c r="O39" s="226"/>
      <c r="P39" s="226"/>
      <c r="Q39" s="226"/>
      <c r="R39" s="226"/>
      <c r="S39" s="226"/>
      <c r="T39" s="228"/>
      <c r="U39" s="226"/>
      <c r="V39" s="228"/>
      <c r="W39" s="226"/>
      <c r="X39" s="228"/>
      <c r="Y39" s="226"/>
      <c r="Z39" s="228"/>
      <c r="AA39" s="226"/>
      <c r="AB39" s="228"/>
      <c r="AC39" s="229"/>
      <c r="AD39" s="229"/>
      <c r="AE39" s="228"/>
      <c r="AF39" s="230"/>
      <c r="AG39" s="228"/>
      <c r="AH39" s="230"/>
      <c r="AI39" s="228"/>
      <c r="AJ39" s="230"/>
      <c r="AK39" s="228"/>
      <c r="AL39" s="231"/>
      <c r="AM39" s="228"/>
      <c r="AN39" s="230"/>
      <c r="AO39" s="228"/>
      <c r="AP39" s="231"/>
      <c r="AQ39" s="228"/>
      <c r="AR39" s="231"/>
      <c r="AS39" s="232"/>
      <c r="AT39" s="231"/>
      <c r="AU39" s="233"/>
      <c r="AV39" s="230"/>
      <c r="AW39" s="233"/>
      <c r="AX39" s="230"/>
      <c r="AY39" s="230"/>
      <c r="AZ39" s="234"/>
      <c r="BA39" s="221">
        <f t="shared" si="1"/>
        <v>0</v>
      </c>
    </row>
    <row r="40" spans="1:53" ht="15">
      <c r="A40" s="220">
        <f>IF(BA40&lt;=0,"",SUM($BA$5:BA40))</f>
      </c>
      <c r="B40" s="223"/>
      <c r="C40" s="223"/>
      <c r="D40" s="223"/>
      <c r="E40" s="223"/>
      <c r="F40" s="223"/>
      <c r="G40" s="223"/>
      <c r="H40" s="223"/>
      <c r="I40" s="223"/>
      <c r="J40" s="224"/>
      <c r="K40" s="225"/>
      <c r="L40" s="226"/>
      <c r="M40" s="226"/>
      <c r="N40" s="227"/>
      <c r="O40" s="226"/>
      <c r="P40" s="226"/>
      <c r="Q40" s="226"/>
      <c r="R40" s="226"/>
      <c r="S40" s="226"/>
      <c r="T40" s="228"/>
      <c r="U40" s="226"/>
      <c r="V40" s="228"/>
      <c r="W40" s="226"/>
      <c r="X40" s="228"/>
      <c r="Y40" s="226"/>
      <c r="Z40" s="228"/>
      <c r="AA40" s="226"/>
      <c r="AB40" s="228"/>
      <c r="AC40" s="229"/>
      <c r="AD40" s="229"/>
      <c r="AE40" s="228"/>
      <c r="AF40" s="230"/>
      <c r="AG40" s="228"/>
      <c r="AH40" s="230"/>
      <c r="AI40" s="228"/>
      <c r="AJ40" s="230"/>
      <c r="AK40" s="228"/>
      <c r="AL40" s="231"/>
      <c r="AM40" s="228"/>
      <c r="AN40" s="230"/>
      <c r="AO40" s="228"/>
      <c r="AP40" s="231"/>
      <c r="AQ40" s="228"/>
      <c r="AR40" s="231"/>
      <c r="AS40" s="232"/>
      <c r="AT40" s="231"/>
      <c r="AU40" s="233"/>
      <c r="AV40" s="230"/>
      <c r="AW40" s="233"/>
      <c r="AX40" s="230"/>
      <c r="AY40" s="230"/>
      <c r="AZ40" s="234"/>
      <c r="BA40" s="221">
        <f t="shared" si="1"/>
        <v>0</v>
      </c>
    </row>
    <row r="41" spans="1:53" ht="15">
      <c r="A41" s="220">
        <f>IF(BA41&lt;=0,"",SUM($BA$5:BA41))</f>
      </c>
      <c r="B41" s="223"/>
      <c r="C41" s="223"/>
      <c r="D41" s="223"/>
      <c r="E41" s="223"/>
      <c r="F41" s="223"/>
      <c r="G41" s="223"/>
      <c r="H41" s="223"/>
      <c r="I41" s="223"/>
      <c r="J41" s="224"/>
      <c r="K41" s="225"/>
      <c r="L41" s="226"/>
      <c r="M41" s="226"/>
      <c r="N41" s="227"/>
      <c r="O41" s="226"/>
      <c r="P41" s="226"/>
      <c r="Q41" s="226"/>
      <c r="R41" s="226"/>
      <c r="S41" s="226"/>
      <c r="T41" s="228"/>
      <c r="U41" s="226"/>
      <c r="V41" s="228"/>
      <c r="W41" s="226"/>
      <c r="X41" s="228"/>
      <c r="Y41" s="226"/>
      <c r="Z41" s="228"/>
      <c r="AA41" s="226"/>
      <c r="AB41" s="228"/>
      <c r="AC41" s="229"/>
      <c r="AD41" s="229"/>
      <c r="AE41" s="228"/>
      <c r="AF41" s="230"/>
      <c r="AG41" s="228"/>
      <c r="AH41" s="230"/>
      <c r="AI41" s="228"/>
      <c r="AJ41" s="230"/>
      <c r="AK41" s="228"/>
      <c r="AL41" s="231"/>
      <c r="AM41" s="228"/>
      <c r="AN41" s="230"/>
      <c r="AO41" s="228"/>
      <c r="AP41" s="231"/>
      <c r="AQ41" s="228"/>
      <c r="AR41" s="231"/>
      <c r="AS41" s="232"/>
      <c r="AT41" s="231"/>
      <c r="AU41" s="233"/>
      <c r="AV41" s="230"/>
      <c r="AW41" s="233"/>
      <c r="AX41" s="230"/>
      <c r="AY41" s="230"/>
      <c r="AZ41" s="234"/>
      <c r="BA41" s="221">
        <f t="shared" si="1"/>
        <v>0</v>
      </c>
    </row>
    <row r="42" spans="1:53" ht="15">
      <c r="A42" s="220">
        <f>IF(BA42&lt;=0,"",SUM($BA$5:BA42))</f>
      </c>
      <c r="B42" s="223"/>
      <c r="C42" s="223"/>
      <c r="D42" s="223"/>
      <c r="E42" s="223"/>
      <c r="F42" s="223"/>
      <c r="G42" s="223"/>
      <c r="H42" s="223"/>
      <c r="I42" s="223"/>
      <c r="J42" s="224"/>
      <c r="K42" s="225"/>
      <c r="L42" s="226"/>
      <c r="M42" s="226"/>
      <c r="N42" s="227"/>
      <c r="O42" s="226"/>
      <c r="P42" s="226"/>
      <c r="Q42" s="226"/>
      <c r="R42" s="226"/>
      <c r="S42" s="226"/>
      <c r="T42" s="228"/>
      <c r="U42" s="226"/>
      <c r="V42" s="228"/>
      <c r="W42" s="226"/>
      <c r="X42" s="228"/>
      <c r="Y42" s="226"/>
      <c r="Z42" s="228"/>
      <c r="AA42" s="226"/>
      <c r="AB42" s="228"/>
      <c r="AC42" s="229"/>
      <c r="AD42" s="229"/>
      <c r="AE42" s="228"/>
      <c r="AF42" s="230"/>
      <c r="AG42" s="228"/>
      <c r="AH42" s="230"/>
      <c r="AI42" s="228"/>
      <c r="AJ42" s="230"/>
      <c r="AK42" s="228"/>
      <c r="AL42" s="231"/>
      <c r="AM42" s="228"/>
      <c r="AN42" s="230"/>
      <c r="AO42" s="228"/>
      <c r="AP42" s="231"/>
      <c r="AQ42" s="228"/>
      <c r="AR42" s="231"/>
      <c r="AS42" s="232"/>
      <c r="AT42" s="231"/>
      <c r="AU42" s="233"/>
      <c r="AV42" s="230"/>
      <c r="AW42" s="233"/>
      <c r="AX42" s="230"/>
      <c r="AY42" s="230"/>
      <c r="AZ42" s="234"/>
      <c r="BA42" s="221">
        <f t="shared" si="1"/>
        <v>0</v>
      </c>
    </row>
    <row r="43" spans="1:53" ht="15">
      <c r="A43" s="220">
        <f>IF(BA43&lt;=0,"",SUM($BA$5:BA43))</f>
      </c>
      <c r="B43" s="223"/>
      <c r="C43" s="223"/>
      <c r="D43" s="223"/>
      <c r="E43" s="223"/>
      <c r="F43" s="223"/>
      <c r="G43" s="223"/>
      <c r="H43" s="223"/>
      <c r="I43" s="223"/>
      <c r="J43" s="224"/>
      <c r="K43" s="225"/>
      <c r="L43" s="226"/>
      <c r="M43" s="226"/>
      <c r="N43" s="227"/>
      <c r="O43" s="226"/>
      <c r="P43" s="226"/>
      <c r="Q43" s="226"/>
      <c r="R43" s="226"/>
      <c r="S43" s="226"/>
      <c r="T43" s="228"/>
      <c r="U43" s="226"/>
      <c r="V43" s="228"/>
      <c r="W43" s="226"/>
      <c r="X43" s="228"/>
      <c r="Y43" s="226"/>
      <c r="Z43" s="228"/>
      <c r="AA43" s="226"/>
      <c r="AB43" s="228"/>
      <c r="AC43" s="229"/>
      <c r="AD43" s="229"/>
      <c r="AE43" s="228"/>
      <c r="AF43" s="230"/>
      <c r="AG43" s="228"/>
      <c r="AH43" s="230"/>
      <c r="AI43" s="228"/>
      <c r="AJ43" s="230"/>
      <c r="AK43" s="228"/>
      <c r="AL43" s="231"/>
      <c r="AM43" s="228"/>
      <c r="AN43" s="230"/>
      <c r="AO43" s="228"/>
      <c r="AP43" s="231"/>
      <c r="AQ43" s="228"/>
      <c r="AR43" s="231"/>
      <c r="AS43" s="232"/>
      <c r="AT43" s="231"/>
      <c r="AU43" s="233"/>
      <c r="AV43" s="230"/>
      <c r="AW43" s="233"/>
      <c r="AX43" s="230"/>
      <c r="AY43" s="230"/>
      <c r="AZ43" s="234"/>
      <c r="BA43" s="221">
        <f t="shared" si="1"/>
        <v>0</v>
      </c>
    </row>
    <row r="44" spans="1:53" ht="15">
      <c r="A44" s="220">
        <f>IF(BA44&lt;=0,"",SUM($BA$5:BA44))</f>
      </c>
      <c r="B44" s="223"/>
      <c r="C44" s="223"/>
      <c r="D44" s="223"/>
      <c r="E44" s="223"/>
      <c r="F44" s="223"/>
      <c r="G44" s="223"/>
      <c r="H44" s="223"/>
      <c r="I44" s="223"/>
      <c r="J44" s="224"/>
      <c r="K44" s="225"/>
      <c r="L44" s="226"/>
      <c r="M44" s="226"/>
      <c r="N44" s="227"/>
      <c r="O44" s="226"/>
      <c r="P44" s="226"/>
      <c r="Q44" s="226"/>
      <c r="R44" s="226"/>
      <c r="S44" s="226"/>
      <c r="T44" s="228"/>
      <c r="U44" s="226"/>
      <c r="V44" s="228"/>
      <c r="W44" s="226"/>
      <c r="X44" s="228"/>
      <c r="Y44" s="226"/>
      <c r="Z44" s="228"/>
      <c r="AA44" s="226"/>
      <c r="AB44" s="228"/>
      <c r="AC44" s="229"/>
      <c r="AD44" s="229"/>
      <c r="AE44" s="228"/>
      <c r="AF44" s="230"/>
      <c r="AG44" s="228"/>
      <c r="AH44" s="230"/>
      <c r="AI44" s="228"/>
      <c r="AJ44" s="230"/>
      <c r="AK44" s="228"/>
      <c r="AL44" s="231"/>
      <c r="AM44" s="228"/>
      <c r="AN44" s="230"/>
      <c r="AO44" s="228"/>
      <c r="AP44" s="231"/>
      <c r="AQ44" s="228"/>
      <c r="AR44" s="231"/>
      <c r="AS44" s="232"/>
      <c r="AT44" s="231"/>
      <c r="AU44" s="233"/>
      <c r="AV44" s="230"/>
      <c r="AW44" s="233"/>
      <c r="AX44" s="230"/>
      <c r="AY44" s="230"/>
      <c r="AZ44" s="234"/>
      <c r="BA44" s="221">
        <f t="shared" si="1"/>
        <v>0</v>
      </c>
    </row>
    <row r="45" spans="1:53" ht="15">
      <c r="A45" s="220">
        <f>IF(BA45&lt;=0,"",SUM($BA$5:BA45))</f>
      </c>
      <c r="B45" s="223"/>
      <c r="C45" s="223"/>
      <c r="D45" s="223"/>
      <c r="E45" s="223"/>
      <c r="F45" s="223"/>
      <c r="G45" s="223"/>
      <c r="H45" s="223"/>
      <c r="I45" s="223"/>
      <c r="J45" s="224"/>
      <c r="K45" s="225"/>
      <c r="L45" s="226"/>
      <c r="M45" s="226"/>
      <c r="N45" s="227"/>
      <c r="O45" s="226"/>
      <c r="P45" s="226"/>
      <c r="Q45" s="226"/>
      <c r="R45" s="226"/>
      <c r="S45" s="226"/>
      <c r="T45" s="228"/>
      <c r="U45" s="226"/>
      <c r="V45" s="228"/>
      <c r="W45" s="226"/>
      <c r="X45" s="228"/>
      <c r="Y45" s="226"/>
      <c r="Z45" s="228"/>
      <c r="AA45" s="226"/>
      <c r="AB45" s="228"/>
      <c r="AC45" s="229"/>
      <c r="AD45" s="229"/>
      <c r="AE45" s="228"/>
      <c r="AF45" s="230"/>
      <c r="AG45" s="228"/>
      <c r="AH45" s="230"/>
      <c r="AI45" s="228"/>
      <c r="AJ45" s="230"/>
      <c r="AK45" s="228"/>
      <c r="AL45" s="231"/>
      <c r="AM45" s="228"/>
      <c r="AN45" s="230"/>
      <c r="AO45" s="228"/>
      <c r="AP45" s="231"/>
      <c r="AQ45" s="228"/>
      <c r="AR45" s="231"/>
      <c r="AS45" s="232"/>
      <c r="AT45" s="231"/>
      <c r="AU45" s="233"/>
      <c r="AV45" s="230"/>
      <c r="AW45" s="233"/>
      <c r="AX45" s="230"/>
      <c r="AY45" s="230"/>
      <c r="AZ45" s="234"/>
      <c r="BA45" s="221">
        <f t="shared" si="1"/>
        <v>0</v>
      </c>
    </row>
    <row r="46" spans="1:53" ht="15">
      <c r="A46" s="220">
        <f>IF(BA46&lt;=0,"",SUM($BA$5:BA46))</f>
      </c>
      <c r="B46" s="223"/>
      <c r="C46" s="223"/>
      <c r="D46" s="223"/>
      <c r="E46" s="223"/>
      <c r="F46" s="223"/>
      <c r="G46" s="223"/>
      <c r="H46" s="223"/>
      <c r="I46" s="223"/>
      <c r="J46" s="224"/>
      <c r="K46" s="225"/>
      <c r="L46" s="226"/>
      <c r="M46" s="226"/>
      <c r="N46" s="227"/>
      <c r="O46" s="226"/>
      <c r="P46" s="226"/>
      <c r="Q46" s="226"/>
      <c r="R46" s="226"/>
      <c r="S46" s="226"/>
      <c r="T46" s="228"/>
      <c r="U46" s="226"/>
      <c r="V46" s="228"/>
      <c r="W46" s="226"/>
      <c r="X46" s="228"/>
      <c r="Y46" s="226"/>
      <c r="Z46" s="228"/>
      <c r="AA46" s="226"/>
      <c r="AB46" s="228"/>
      <c r="AC46" s="229"/>
      <c r="AD46" s="229"/>
      <c r="AE46" s="228"/>
      <c r="AF46" s="230"/>
      <c r="AG46" s="228"/>
      <c r="AH46" s="230"/>
      <c r="AI46" s="228"/>
      <c r="AJ46" s="230"/>
      <c r="AK46" s="228"/>
      <c r="AL46" s="231"/>
      <c r="AM46" s="228"/>
      <c r="AN46" s="230"/>
      <c r="AO46" s="228"/>
      <c r="AP46" s="231"/>
      <c r="AQ46" s="228"/>
      <c r="AR46" s="231"/>
      <c r="AS46" s="232"/>
      <c r="AT46" s="231"/>
      <c r="AU46" s="233"/>
      <c r="AV46" s="230"/>
      <c r="AW46" s="233"/>
      <c r="AX46" s="230"/>
      <c r="AY46" s="230"/>
      <c r="AZ46" s="234"/>
      <c r="BA46" s="221">
        <f t="shared" si="1"/>
        <v>0</v>
      </c>
    </row>
    <row r="47" spans="1:53" ht="15">
      <c r="A47" s="220">
        <f>IF(BA47&lt;=0,"",SUM($BA$5:BA47))</f>
      </c>
      <c r="B47" s="223"/>
      <c r="C47" s="223"/>
      <c r="D47" s="223"/>
      <c r="E47" s="223"/>
      <c r="F47" s="223"/>
      <c r="G47" s="223"/>
      <c r="H47" s="223"/>
      <c r="I47" s="223"/>
      <c r="J47" s="224"/>
      <c r="K47" s="225"/>
      <c r="L47" s="226"/>
      <c r="M47" s="226"/>
      <c r="N47" s="227"/>
      <c r="O47" s="226"/>
      <c r="P47" s="226"/>
      <c r="Q47" s="226"/>
      <c r="R47" s="226"/>
      <c r="S47" s="226"/>
      <c r="T47" s="228"/>
      <c r="U47" s="226"/>
      <c r="V47" s="228"/>
      <c r="W47" s="226"/>
      <c r="X47" s="228"/>
      <c r="Y47" s="226"/>
      <c r="Z47" s="228"/>
      <c r="AA47" s="226"/>
      <c r="AB47" s="228"/>
      <c r="AC47" s="229"/>
      <c r="AD47" s="229"/>
      <c r="AE47" s="228"/>
      <c r="AF47" s="230"/>
      <c r="AG47" s="228"/>
      <c r="AH47" s="230"/>
      <c r="AI47" s="228"/>
      <c r="AJ47" s="230"/>
      <c r="AK47" s="228"/>
      <c r="AL47" s="231"/>
      <c r="AM47" s="228"/>
      <c r="AN47" s="230"/>
      <c r="AO47" s="228"/>
      <c r="AP47" s="231"/>
      <c r="AQ47" s="228"/>
      <c r="AR47" s="231"/>
      <c r="AS47" s="232"/>
      <c r="AT47" s="231"/>
      <c r="AU47" s="233"/>
      <c r="AV47" s="230"/>
      <c r="AW47" s="233"/>
      <c r="AX47" s="230"/>
      <c r="AY47" s="230"/>
      <c r="AZ47" s="234"/>
      <c r="BA47" s="221">
        <f t="shared" si="1"/>
        <v>0</v>
      </c>
    </row>
    <row r="48" spans="1:53" ht="15">
      <c r="A48" s="220">
        <f>IF(BA48&lt;=0,"",SUM($BA$5:BA48))</f>
      </c>
      <c r="B48" s="223"/>
      <c r="C48" s="223"/>
      <c r="D48" s="223"/>
      <c r="E48" s="223"/>
      <c r="F48" s="223"/>
      <c r="G48" s="223"/>
      <c r="H48" s="223"/>
      <c r="I48" s="223"/>
      <c r="J48" s="224"/>
      <c r="K48" s="225"/>
      <c r="L48" s="226"/>
      <c r="M48" s="226"/>
      <c r="N48" s="227"/>
      <c r="O48" s="226"/>
      <c r="P48" s="226"/>
      <c r="Q48" s="226"/>
      <c r="R48" s="226"/>
      <c r="S48" s="226"/>
      <c r="T48" s="228"/>
      <c r="U48" s="226"/>
      <c r="V48" s="228"/>
      <c r="W48" s="226"/>
      <c r="X48" s="228"/>
      <c r="Y48" s="226"/>
      <c r="Z48" s="228"/>
      <c r="AA48" s="226"/>
      <c r="AB48" s="228"/>
      <c r="AC48" s="229"/>
      <c r="AD48" s="229"/>
      <c r="AE48" s="228"/>
      <c r="AF48" s="230"/>
      <c r="AG48" s="228"/>
      <c r="AH48" s="230"/>
      <c r="AI48" s="228"/>
      <c r="AJ48" s="230"/>
      <c r="AK48" s="228"/>
      <c r="AL48" s="231"/>
      <c r="AM48" s="228"/>
      <c r="AN48" s="230"/>
      <c r="AO48" s="228"/>
      <c r="AP48" s="231"/>
      <c r="AQ48" s="228"/>
      <c r="AR48" s="231"/>
      <c r="AS48" s="232"/>
      <c r="AT48" s="231"/>
      <c r="AU48" s="233"/>
      <c r="AV48" s="230"/>
      <c r="AW48" s="233"/>
      <c r="AX48" s="230"/>
      <c r="AY48" s="230"/>
      <c r="AZ48" s="234"/>
      <c r="BA48" s="221">
        <f t="shared" si="1"/>
        <v>0</v>
      </c>
    </row>
    <row r="49" spans="1:53" ht="15">
      <c r="A49" s="220">
        <f>IF(BA49&lt;=0,"",SUM($BA$5:BA49))</f>
      </c>
      <c r="B49" s="223"/>
      <c r="C49" s="223"/>
      <c r="D49" s="223"/>
      <c r="E49" s="223"/>
      <c r="F49" s="223"/>
      <c r="G49" s="223"/>
      <c r="H49" s="223"/>
      <c r="I49" s="223"/>
      <c r="J49" s="224"/>
      <c r="K49" s="225"/>
      <c r="L49" s="226"/>
      <c r="M49" s="226"/>
      <c r="N49" s="227"/>
      <c r="O49" s="226"/>
      <c r="P49" s="226"/>
      <c r="Q49" s="226"/>
      <c r="R49" s="226"/>
      <c r="S49" s="226"/>
      <c r="T49" s="228"/>
      <c r="U49" s="226"/>
      <c r="V49" s="228"/>
      <c r="W49" s="226"/>
      <c r="X49" s="228"/>
      <c r="Y49" s="226"/>
      <c r="Z49" s="228"/>
      <c r="AA49" s="226"/>
      <c r="AB49" s="228"/>
      <c r="AC49" s="229"/>
      <c r="AD49" s="229"/>
      <c r="AE49" s="228"/>
      <c r="AF49" s="230"/>
      <c r="AG49" s="228"/>
      <c r="AH49" s="230"/>
      <c r="AI49" s="228"/>
      <c r="AJ49" s="230"/>
      <c r="AK49" s="228"/>
      <c r="AL49" s="231"/>
      <c r="AM49" s="228"/>
      <c r="AN49" s="230"/>
      <c r="AO49" s="228"/>
      <c r="AP49" s="231"/>
      <c r="AQ49" s="228"/>
      <c r="AR49" s="231"/>
      <c r="AS49" s="232"/>
      <c r="AT49" s="231"/>
      <c r="AU49" s="233"/>
      <c r="AV49" s="230"/>
      <c r="AW49" s="233"/>
      <c r="AX49" s="230"/>
      <c r="AY49" s="230"/>
      <c r="AZ49" s="234"/>
      <c r="BA49" s="221">
        <f t="shared" si="1"/>
        <v>0</v>
      </c>
    </row>
    <row r="50" spans="1:53" ht="15">
      <c r="A50" s="220">
        <f>IF(BA50&lt;=0,"",SUM($BA$5:BA50))</f>
      </c>
      <c r="B50" s="223"/>
      <c r="C50" s="223"/>
      <c r="D50" s="223"/>
      <c r="E50" s="223"/>
      <c r="F50" s="223"/>
      <c r="G50" s="223"/>
      <c r="H50" s="223"/>
      <c r="I50" s="223"/>
      <c r="J50" s="224"/>
      <c r="K50" s="225"/>
      <c r="L50" s="226"/>
      <c r="M50" s="226"/>
      <c r="N50" s="227"/>
      <c r="O50" s="226"/>
      <c r="P50" s="226"/>
      <c r="Q50" s="226"/>
      <c r="R50" s="226"/>
      <c r="S50" s="226"/>
      <c r="T50" s="228"/>
      <c r="U50" s="226"/>
      <c r="V50" s="228"/>
      <c r="W50" s="226"/>
      <c r="X50" s="228"/>
      <c r="Y50" s="226"/>
      <c r="Z50" s="228"/>
      <c r="AA50" s="226"/>
      <c r="AB50" s="228"/>
      <c r="AC50" s="229"/>
      <c r="AD50" s="229"/>
      <c r="AE50" s="228"/>
      <c r="AF50" s="230"/>
      <c r="AG50" s="228"/>
      <c r="AH50" s="230"/>
      <c r="AI50" s="228"/>
      <c r="AJ50" s="230"/>
      <c r="AK50" s="228"/>
      <c r="AL50" s="231"/>
      <c r="AM50" s="228"/>
      <c r="AN50" s="230"/>
      <c r="AO50" s="228"/>
      <c r="AP50" s="231"/>
      <c r="AQ50" s="228"/>
      <c r="AR50" s="231"/>
      <c r="AS50" s="232"/>
      <c r="AT50" s="231"/>
      <c r="AU50" s="233"/>
      <c r="AV50" s="230"/>
      <c r="AW50" s="233"/>
      <c r="AX50" s="230"/>
      <c r="AY50" s="230"/>
      <c r="AZ50" s="234"/>
      <c r="BA50" s="221">
        <f t="shared" si="1"/>
        <v>0</v>
      </c>
    </row>
    <row r="51" spans="1:53" ht="15">
      <c r="A51" s="220">
        <f>IF(BA51&lt;=0,"",SUM($BA$5:BA51))</f>
      </c>
      <c r="B51" s="223"/>
      <c r="C51" s="223"/>
      <c r="D51" s="223"/>
      <c r="E51" s="223"/>
      <c r="F51" s="223"/>
      <c r="G51" s="223"/>
      <c r="H51" s="223"/>
      <c r="I51" s="223"/>
      <c r="J51" s="224"/>
      <c r="K51" s="225"/>
      <c r="L51" s="226"/>
      <c r="M51" s="226"/>
      <c r="N51" s="227"/>
      <c r="O51" s="226"/>
      <c r="P51" s="226"/>
      <c r="Q51" s="226"/>
      <c r="R51" s="226"/>
      <c r="S51" s="226"/>
      <c r="T51" s="228"/>
      <c r="U51" s="226"/>
      <c r="V51" s="228"/>
      <c r="W51" s="226"/>
      <c r="X51" s="228"/>
      <c r="Y51" s="226"/>
      <c r="Z51" s="228"/>
      <c r="AA51" s="226"/>
      <c r="AB51" s="228"/>
      <c r="AC51" s="229"/>
      <c r="AD51" s="229"/>
      <c r="AE51" s="228"/>
      <c r="AF51" s="230"/>
      <c r="AG51" s="228"/>
      <c r="AH51" s="230"/>
      <c r="AI51" s="228"/>
      <c r="AJ51" s="230"/>
      <c r="AK51" s="228"/>
      <c r="AL51" s="231"/>
      <c r="AM51" s="228"/>
      <c r="AN51" s="230"/>
      <c r="AO51" s="228"/>
      <c r="AP51" s="231"/>
      <c r="AQ51" s="228"/>
      <c r="AR51" s="231"/>
      <c r="AS51" s="232"/>
      <c r="AT51" s="231"/>
      <c r="AU51" s="233"/>
      <c r="AV51" s="230"/>
      <c r="AW51" s="233"/>
      <c r="AX51" s="230"/>
      <c r="AY51" s="230"/>
      <c r="AZ51" s="234"/>
      <c r="BA51" s="221">
        <f t="shared" si="1"/>
        <v>0</v>
      </c>
    </row>
    <row r="52" spans="1:53" ht="15">
      <c r="A52" s="220">
        <f>IF(BA52&lt;=0,"",SUM($BA$5:BA52))</f>
      </c>
      <c r="B52" s="223"/>
      <c r="C52" s="223"/>
      <c r="D52" s="223"/>
      <c r="E52" s="223"/>
      <c r="F52" s="223"/>
      <c r="G52" s="223"/>
      <c r="H52" s="223"/>
      <c r="I52" s="223"/>
      <c r="J52" s="224"/>
      <c r="K52" s="225"/>
      <c r="L52" s="226"/>
      <c r="M52" s="226"/>
      <c r="N52" s="227"/>
      <c r="O52" s="226"/>
      <c r="P52" s="226"/>
      <c r="Q52" s="226"/>
      <c r="R52" s="226"/>
      <c r="S52" s="226"/>
      <c r="T52" s="228"/>
      <c r="U52" s="226"/>
      <c r="V52" s="228"/>
      <c r="W52" s="226"/>
      <c r="X52" s="228"/>
      <c r="Y52" s="226"/>
      <c r="Z52" s="228"/>
      <c r="AA52" s="226"/>
      <c r="AB52" s="228"/>
      <c r="AC52" s="229"/>
      <c r="AD52" s="229"/>
      <c r="AE52" s="228"/>
      <c r="AF52" s="230"/>
      <c r="AG52" s="228"/>
      <c r="AH52" s="230"/>
      <c r="AI52" s="228"/>
      <c r="AJ52" s="230"/>
      <c r="AK52" s="228"/>
      <c r="AL52" s="231"/>
      <c r="AM52" s="228"/>
      <c r="AN52" s="230"/>
      <c r="AO52" s="228"/>
      <c r="AP52" s="231"/>
      <c r="AQ52" s="228"/>
      <c r="AR52" s="231"/>
      <c r="AS52" s="232"/>
      <c r="AT52" s="231"/>
      <c r="AU52" s="233"/>
      <c r="AV52" s="230"/>
      <c r="AW52" s="233"/>
      <c r="AX52" s="230"/>
      <c r="AY52" s="230"/>
      <c r="AZ52" s="234"/>
      <c r="BA52" s="221">
        <f t="shared" si="1"/>
        <v>0</v>
      </c>
    </row>
    <row r="53" spans="1:53" ht="15">
      <c r="A53" s="220">
        <f>IF(BA53&lt;=0,"",SUM($BA$5:BA53))</f>
      </c>
      <c r="B53" s="223"/>
      <c r="C53" s="223"/>
      <c r="D53" s="223"/>
      <c r="E53" s="223"/>
      <c r="F53" s="223"/>
      <c r="G53" s="223"/>
      <c r="H53" s="223"/>
      <c r="I53" s="223"/>
      <c r="J53" s="224"/>
      <c r="K53" s="225"/>
      <c r="L53" s="226"/>
      <c r="M53" s="226"/>
      <c r="N53" s="227"/>
      <c r="O53" s="226"/>
      <c r="P53" s="226"/>
      <c r="Q53" s="226"/>
      <c r="R53" s="226"/>
      <c r="S53" s="226"/>
      <c r="T53" s="228"/>
      <c r="U53" s="226"/>
      <c r="V53" s="228"/>
      <c r="W53" s="226"/>
      <c r="X53" s="228"/>
      <c r="Y53" s="226"/>
      <c r="Z53" s="228"/>
      <c r="AA53" s="226"/>
      <c r="AB53" s="228"/>
      <c r="AC53" s="229"/>
      <c r="AD53" s="229"/>
      <c r="AE53" s="228"/>
      <c r="AF53" s="230"/>
      <c r="AG53" s="228"/>
      <c r="AH53" s="230"/>
      <c r="AI53" s="228"/>
      <c r="AJ53" s="230"/>
      <c r="AK53" s="228"/>
      <c r="AL53" s="231"/>
      <c r="AM53" s="228"/>
      <c r="AN53" s="230"/>
      <c r="AO53" s="228"/>
      <c r="AP53" s="231"/>
      <c r="AQ53" s="228"/>
      <c r="AR53" s="231"/>
      <c r="AS53" s="232"/>
      <c r="AT53" s="231"/>
      <c r="AU53" s="233"/>
      <c r="AV53" s="230"/>
      <c r="AW53" s="233"/>
      <c r="AX53" s="230"/>
      <c r="AY53" s="230"/>
      <c r="AZ53" s="234"/>
      <c r="BA53" s="221">
        <f t="shared" si="1"/>
        <v>0</v>
      </c>
    </row>
    <row r="54" spans="1:53" ht="15">
      <c r="A54" s="220">
        <f>IF(BA54&lt;=0,"",SUM($BA$5:BA54))</f>
      </c>
      <c r="B54" s="223"/>
      <c r="C54" s="223"/>
      <c r="D54" s="223"/>
      <c r="E54" s="223"/>
      <c r="F54" s="223"/>
      <c r="G54" s="223"/>
      <c r="H54" s="223"/>
      <c r="I54" s="223"/>
      <c r="J54" s="224"/>
      <c r="K54" s="225"/>
      <c r="L54" s="226"/>
      <c r="M54" s="226"/>
      <c r="N54" s="227"/>
      <c r="O54" s="226"/>
      <c r="P54" s="226"/>
      <c r="Q54" s="226"/>
      <c r="R54" s="226"/>
      <c r="S54" s="226"/>
      <c r="T54" s="228"/>
      <c r="U54" s="226"/>
      <c r="V54" s="228"/>
      <c r="W54" s="226"/>
      <c r="X54" s="228"/>
      <c r="Y54" s="226"/>
      <c r="Z54" s="228"/>
      <c r="AA54" s="226"/>
      <c r="AB54" s="228"/>
      <c r="AC54" s="229"/>
      <c r="AD54" s="229"/>
      <c r="AE54" s="228"/>
      <c r="AF54" s="230"/>
      <c r="AG54" s="228"/>
      <c r="AH54" s="230"/>
      <c r="AI54" s="228"/>
      <c r="AJ54" s="230"/>
      <c r="AK54" s="228"/>
      <c r="AL54" s="231"/>
      <c r="AM54" s="228"/>
      <c r="AN54" s="230"/>
      <c r="AO54" s="228"/>
      <c r="AP54" s="231"/>
      <c r="AQ54" s="228"/>
      <c r="AR54" s="231"/>
      <c r="AS54" s="232"/>
      <c r="AT54" s="231"/>
      <c r="AU54" s="233"/>
      <c r="AV54" s="230"/>
      <c r="AW54" s="233"/>
      <c r="AX54" s="230"/>
      <c r="AY54" s="230"/>
      <c r="AZ54" s="234"/>
      <c r="BA54" s="221">
        <f t="shared" si="1"/>
        <v>0</v>
      </c>
    </row>
    <row r="55" spans="1:53" ht="15">
      <c r="A55" s="220">
        <f>IF(BA55&lt;=0,"",SUM($BA$5:BA55))</f>
      </c>
      <c r="B55" s="223"/>
      <c r="C55" s="223"/>
      <c r="D55" s="223"/>
      <c r="E55" s="223"/>
      <c r="F55" s="223"/>
      <c r="G55" s="223"/>
      <c r="H55" s="223"/>
      <c r="I55" s="223"/>
      <c r="J55" s="224"/>
      <c r="K55" s="225"/>
      <c r="L55" s="226"/>
      <c r="M55" s="226"/>
      <c r="N55" s="227"/>
      <c r="O55" s="226"/>
      <c r="P55" s="226"/>
      <c r="Q55" s="226"/>
      <c r="R55" s="226"/>
      <c r="S55" s="226"/>
      <c r="T55" s="228"/>
      <c r="U55" s="226"/>
      <c r="V55" s="228"/>
      <c r="W55" s="226"/>
      <c r="X55" s="228"/>
      <c r="Y55" s="226"/>
      <c r="Z55" s="228"/>
      <c r="AA55" s="226"/>
      <c r="AB55" s="228"/>
      <c r="AC55" s="229"/>
      <c r="AD55" s="229"/>
      <c r="AE55" s="228"/>
      <c r="AF55" s="230"/>
      <c r="AG55" s="228"/>
      <c r="AH55" s="230"/>
      <c r="AI55" s="228"/>
      <c r="AJ55" s="230"/>
      <c r="AK55" s="228"/>
      <c r="AL55" s="231"/>
      <c r="AM55" s="228"/>
      <c r="AN55" s="230"/>
      <c r="AO55" s="228"/>
      <c r="AP55" s="231"/>
      <c r="AQ55" s="228"/>
      <c r="AR55" s="231"/>
      <c r="AS55" s="232"/>
      <c r="AT55" s="231"/>
      <c r="AU55" s="233"/>
      <c r="AV55" s="230"/>
      <c r="AW55" s="233"/>
      <c r="AX55" s="230"/>
      <c r="AY55" s="230"/>
      <c r="AZ55" s="234"/>
      <c r="BA55" s="221">
        <f t="shared" si="1"/>
        <v>0</v>
      </c>
    </row>
    <row r="56" spans="1:53" ht="15">
      <c r="A56" s="220">
        <f>IF(BA56&lt;=0,"",SUM($BA$5:BA56))</f>
      </c>
      <c r="B56" s="223"/>
      <c r="C56" s="223"/>
      <c r="D56" s="223"/>
      <c r="E56" s="223"/>
      <c r="F56" s="223"/>
      <c r="G56" s="223"/>
      <c r="H56" s="223"/>
      <c r="I56" s="223"/>
      <c r="J56" s="224"/>
      <c r="K56" s="225"/>
      <c r="L56" s="226"/>
      <c r="M56" s="226"/>
      <c r="N56" s="227"/>
      <c r="O56" s="226"/>
      <c r="P56" s="226"/>
      <c r="Q56" s="226"/>
      <c r="R56" s="226"/>
      <c r="S56" s="226"/>
      <c r="T56" s="228"/>
      <c r="U56" s="226"/>
      <c r="V56" s="228"/>
      <c r="W56" s="226"/>
      <c r="X56" s="228"/>
      <c r="Y56" s="226"/>
      <c r="Z56" s="228"/>
      <c r="AA56" s="226"/>
      <c r="AB56" s="228"/>
      <c r="AC56" s="229"/>
      <c r="AD56" s="229"/>
      <c r="AE56" s="228"/>
      <c r="AF56" s="230"/>
      <c r="AG56" s="228"/>
      <c r="AH56" s="230"/>
      <c r="AI56" s="228"/>
      <c r="AJ56" s="230"/>
      <c r="AK56" s="228"/>
      <c r="AL56" s="231"/>
      <c r="AM56" s="228"/>
      <c r="AN56" s="230"/>
      <c r="AO56" s="228"/>
      <c r="AP56" s="231"/>
      <c r="AQ56" s="228"/>
      <c r="AR56" s="231"/>
      <c r="AS56" s="232"/>
      <c r="AT56" s="231"/>
      <c r="AU56" s="233"/>
      <c r="AV56" s="230"/>
      <c r="AW56" s="233"/>
      <c r="AX56" s="230"/>
      <c r="AY56" s="230"/>
      <c r="AZ56" s="234"/>
      <c r="BA56" s="221">
        <f t="shared" si="1"/>
        <v>0</v>
      </c>
    </row>
    <row r="57" spans="1:53" ht="15">
      <c r="A57" s="220">
        <f>IF(BA57&lt;=0,"",SUM($BA$5:BA57))</f>
      </c>
      <c r="B57" s="223"/>
      <c r="C57" s="223"/>
      <c r="D57" s="223"/>
      <c r="E57" s="223"/>
      <c r="F57" s="223"/>
      <c r="G57" s="223"/>
      <c r="H57" s="223"/>
      <c r="I57" s="223"/>
      <c r="J57" s="224"/>
      <c r="K57" s="225"/>
      <c r="L57" s="226"/>
      <c r="M57" s="226"/>
      <c r="N57" s="227"/>
      <c r="O57" s="226"/>
      <c r="P57" s="226"/>
      <c r="Q57" s="226"/>
      <c r="R57" s="226"/>
      <c r="S57" s="226"/>
      <c r="T57" s="228"/>
      <c r="U57" s="226"/>
      <c r="V57" s="228"/>
      <c r="W57" s="226"/>
      <c r="X57" s="228"/>
      <c r="Y57" s="226"/>
      <c r="Z57" s="228"/>
      <c r="AA57" s="226"/>
      <c r="AB57" s="228"/>
      <c r="AC57" s="229"/>
      <c r="AD57" s="229"/>
      <c r="AE57" s="228"/>
      <c r="AF57" s="230"/>
      <c r="AG57" s="228"/>
      <c r="AH57" s="230"/>
      <c r="AI57" s="228"/>
      <c r="AJ57" s="230"/>
      <c r="AK57" s="228"/>
      <c r="AL57" s="231"/>
      <c r="AM57" s="228"/>
      <c r="AN57" s="230"/>
      <c r="AO57" s="228"/>
      <c r="AP57" s="231"/>
      <c r="AQ57" s="228"/>
      <c r="AR57" s="231"/>
      <c r="AS57" s="232"/>
      <c r="AT57" s="231"/>
      <c r="AU57" s="233"/>
      <c r="AV57" s="230"/>
      <c r="AW57" s="233"/>
      <c r="AX57" s="230"/>
      <c r="AY57" s="230"/>
      <c r="AZ57" s="234"/>
      <c r="BA57" s="221">
        <f t="shared" si="1"/>
        <v>0</v>
      </c>
    </row>
    <row r="58" spans="1:53" ht="15">
      <c r="A58" s="220">
        <f>IF(BA58&lt;=0,"",SUM($BA$5:BA58))</f>
      </c>
      <c r="B58" s="223"/>
      <c r="C58" s="223"/>
      <c r="D58" s="223"/>
      <c r="E58" s="223"/>
      <c r="F58" s="223"/>
      <c r="G58" s="223"/>
      <c r="H58" s="223"/>
      <c r="I58" s="223"/>
      <c r="J58" s="224"/>
      <c r="K58" s="225"/>
      <c r="L58" s="226"/>
      <c r="M58" s="226"/>
      <c r="N58" s="227"/>
      <c r="O58" s="226"/>
      <c r="P58" s="226"/>
      <c r="Q58" s="226"/>
      <c r="R58" s="226"/>
      <c r="S58" s="226"/>
      <c r="T58" s="228"/>
      <c r="U58" s="226"/>
      <c r="V58" s="228"/>
      <c r="W58" s="226"/>
      <c r="X58" s="228"/>
      <c r="Y58" s="226"/>
      <c r="Z58" s="228"/>
      <c r="AA58" s="226"/>
      <c r="AB58" s="228"/>
      <c r="AC58" s="229"/>
      <c r="AD58" s="229"/>
      <c r="AE58" s="228"/>
      <c r="AF58" s="230"/>
      <c r="AG58" s="228"/>
      <c r="AH58" s="230"/>
      <c r="AI58" s="228"/>
      <c r="AJ58" s="230"/>
      <c r="AK58" s="228"/>
      <c r="AL58" s="231"/>
      <c r="AM58" s="228"/>
      <c r="AN58" s="230"/>
      <c r="AO58" s="228"/>
      <c r="AP58" s="231"/>
      <c r="AQ58" s="228"/>
      <c r="AR58" s="231"/>
      <c r="AS58" s="232"/>
      <c r="AT58" s="231"/>
      <c r="AU58" s="233"/>
      <c r="AV58" s="230"/>
      <c r="AW58" s="233"/>
      <c r="AX58" s="230"/>
      <c r="AY58" s="230"/>
      <c r="AZ58" s="234"/>
      <c r="BA58" s="221">
        <f t="shared" si="1"/>
        <v>0</v>
      </c>
    </row>
    <row r="59" spans="1:53" ht="15">
      <c r="A59" s="220">
        <f>IF(BA59&lt;=0,"",SUM($BA$5:BA59))</f>
      </c>
      <c r="B59" s="223"/>
      <c r="C59" s="223"/>
      <c r="D59" s="223"/>
      <c r="E59" s="223"/>
      <c r="F59" s="223"/>
      <c r="G59" s="223"/>
      <c r="H59" s="223"/>
      <c r="I59" s="223"/>
      <c r="J59" s="224"/>
      <c r="K59" s="225"/>
      <c r="L59" s="226"/>
      <c r="M59" s="226"/>
      <c r="N59" s="227"/>
      <c r="O59" s="226"/>
      <c r="P59" s="226"/>
      <c r="Q59" s="226"/>
      <c r="R59" s="226"/>
      <c r="S59" s="226"/>
      <c r="T59" s="228"/>
      <c r="U59" s="226"/>
      <c r="V59" s="228"/>
      <c r="W59" s="226"/>
      <c r="X59" s="228"/>
      <c r="Y59" s="226"/>
      <c r="Z59" s="228"/>
      <c r="AA59" s="226"/>
      <c r="AB59" s="228"/>
      <c r="AC59" s="229"/>
      <c r="AD59" s="229"/>
      <c r="AE59" s="228"/>
      <c r="AF59" s="230"/>
      <c r="AG59" s="228"/>
      <c r="AH59" s="230"/>
      <c r="AI59" s="228"/>
      <c r="AJ59" s="230"/>
      <c r="AK59" s="228"/>
      <c r="AL59" s="231"/>
      <c r="AM59" s="228"/>
      <c r="AN59" s="230"/>
      <c r="AO59" s="228"/>
      <c r="AP59" s="231"/>
      <c r="AQ59" s="228"/>
      <c r="AR59" s="231"/>
      <c r="AS59" s="232"/>
      <c r="AT59" s="231"/>
      <c r="AU59" s="233"/>
      <c r="AV59" s="230"/>
      <c r="AW59" s="233"/>
      <c r="AX59" s="230"/>
      <c r="AY59" s="230"/>
      <c r="AZ59" s="234"/>
      <c r="BA59" s="221">
        <f t="shared" si="1"/>
        <v>0</v>
      </c>
    </row>
    <row r="60" spans="1:53" ht="15">
      <c r="A60" s="220">
        <f>IF(BA60&lt;=0,"",SUM($BA$5:BA60))</f>
      </c>
      <c r="B60" s="223"/>
      <c r="C60" s="223"/>
      <c r="D60" s="223"/>
      <c r="E60" s="223"/>
      <c r="F60" s="223"/>
      <c r="G60" s="223"/>
      <c r="H60" s="223"/>
      <c r="I60" s="223"/>
      <c r="J60" s="224"/>
      <c r="K60" s="225"/>
      <c r="L60" s="226"/>
      <c r="M60" s="226"/>
      <c r="N60" s="227"/>
      <c r="O60" s="226"/>
      <c r="P60" s="226"/>
      <c r="Q60" s="226"/>
      <c r="R60" s="226"/>
      <c r="S60" s="226"/>
      <c r="T60" s="228"/>
      <c r="U60" s="226"/>
      <c r="V60" s="228"/>
      <c r="W60" s="226"/>
      <c r="X60" s="228"/>
      <c r="Y60" s="226"/>
      <c r="Z60" s="228"/>
      <c r="AA60" s="226"/>
      <c r="AB60" s="228"/>
      <c r="AC60" s="229"/>
      <c r="AD60" s="229"/>
      <c r="AE60" s="228"/>
      <c r="AF60" s="230"/>
      <c r="AG60" s="228"/>
      <c r="AH60" s="230"/>
      <c r="AI60" s="228"/>
      <c r="AJ60" s="230"/>
      <c r="AK60" s="228"/>
      <c r="AL60" s="231"/>
      <c r="AM60" s="228"/>
      <c r="AN60" s="230"/>
      <c r="AO60" s="228"/>
      <c r="AP60" s="231"/>
      <c r="AQ60" s="228"/>
      <c r="AR60" s="231"/>
      <c r="AS60" s="232"/>
      <c r="AT60" s="231"/>
      <c r="AU60" s="233"/>
      <c r="AV60" s="230"/>
      <c r="AW60" s="233"/>
      <c r="AX60" s="230"/>
      <c r="AY60" s="230"/>
      <c r="AZ60" s="234"/>
      <c r="BA60" s="221">
        <f t="shared" si="1"/>
        <v>0</v>
      </c>
    </row>
    <row r="61" spans="1:53" ht="15">
      <c r="A61" s="220">
        <f>IF(BA61&lt;=0,"",SUM($BA$5:BA61))</f>
      </c>
      <c r="B61" s="223"/>
      <c r="C61" s="223"/>
      <c r="D61" s="223"/>
      <c r="E61" s="223"/>
      <c r="F61" s="223"/>
      <c r="G61" s="223"/>
      <c r="H61" s="223"/>
      <c r="I61" s="223"/>
      <c r="J61" s="224"/>
      <c r="K61" s="225"/>
      <c r="L61" s="226"/>
      <c r="M61" s="226"/>
      <c r="N61" s="227"/>
      <c r="O61" s="226"/>
      <c r="P61" s="226"/>
      <c r="Q61" s="226"/>
      <c r="R61" s="226"/>
      <c r="S61" s="226"/>
      <c r="T61" s="228"/>
      <c r="U61" s="226"/>
      <c r="V61" s="228"/>
      <c r="W61" s="226"/>
      <c r="X61" s="228"/>
      <c r="Y61" s="226"/>
      <c r="Z61" s="228"/>
      <c r="AA61" s="226"/>
      <c r="AB61" s="228"/>
      <c r="AC61" s="229"/>
      <c r="AD61" s="229"/>
      <c r="AE61" s="228"/>
      <c r="AF61" s="230"/>
      <c r="AG61" s="228"/>
      <c r="AH61" s="230"/>
      <c r="AI61" s="228"/>
      <c r="AJ61" s="230"/>
      <c r="AK61" s="228"/>
      <c r="AL61" s="231"/>
      <c r="AM61" s="228"/>
      <c r="AN61" s="230"/>
      <c r="AO61" s="228"/>
      <c r="AP61" s="231"/>
      <c r="AQ61" s="228"/>
      <c r="AR61" s="231"/>
      <c r="AS61" s="232"/>
      <c r="AT61" s="231"/>
      <c r="AU61" s="233"/>
      <c r="AV61" s="230"/>
      <c r="AW61" s="233"/>
      <c r="AX61" s="230"/>
      <c r="AY61" s="230"/>
      <c r="AZ61" s="234"/>
      <c r="BA61" s="221">
        <f t="shared" si="1"/>
        <v>0</v>
      </c>
    </row>
    <row r="62" spans="1:53" ht="15">
      <c r="A62" s="220">
        <f>IF(BA62&lt;=0,"",SUM($BA$5:BA62))</f>
      </c>
      <c r="B62" s="223"/>
      <c r="C62" s="223"/>
      <c r="D62" s="223"/>
      <c r="E62" s="223"/>
      <c r="F62" s="223"/>
      <c r="G62" s="223"/>
      <c r="H62" s="223"/>
      <c r="I62" s="223"/>
      <c r="J62" s="224"/>
      <c r="K62" s="225"/>
      <c r="L62" s="226"/>
      <c r="M62" s="226"/>
      <c r="N62" s="227"/>
      <c r="O62" s="226"/>
      <c r="P62" s="226"/>
      <c r="Q62" s="226"/>
      <c r="R62" s="226"/>
      <c r="S62" s="226"/>
      <c r="T62" s="228"/>
      <c r="U62" s="226"/>
      <c r="V62" s="228"/>
      <c r="W62" s="226"/>
      <c r="X62" s="228"/>
      <c r="Y62" s="226"/>
      <c r="Z62" s="228"/>
      <c r="AA62" s="226"/>
      <c r="AB62" s="228"/>
      <c r="AC62" s="229"/>
      <c r="AD62" s="229"/>
      <c r="AE62" s="228"/>
      <c r="AF62" s="230"/>
      <c r="AG62" s="228"/>
      <c r="AH62" s="230"/>
      <c r="AI62" s="228"/>
      <c r="AJ62" s="230"/>
      <c r="AK62" s="228"/>
      <c r="AL62" s="231"/>
      <c r="AM62" s="228"/>
      <c r="AN62" s="230"/>
      <c r="AO62" s="228"/>
      <c r="AP62" s="231"/>
      <c r="AQ62" s="228"/>
      <c r="AR62" s="231"/>
      <c r="AS62" s="232"/>
      <c r="AT62" s="231"/>
      <c r="AU62" s="233"/>
      <c r="AV62" s="230"/>
      <c r="AW62" s="233"/>
      <c r="AX62" s="230"/>
      <c r="AY62" s="230"/>
      <c r="AZ62" s="234"/>
      <c r="BA62" s="221">
        <f t="shared" si="1"/>
        <v>0</v>
      </c>
    </row>
    <row r="63" spans="1:53" ht="15">
      <c r="A63" s="220">
        <f>IF(BA63&lt;=0,"",SUM($BA$5:BA63))</f>
      </c>
      <c r="B63" s="223"/>
      <c r="C63" s="223"/>
      <c r="D63" s="223"/>
      <c r="E63" s="223"/>
      <c r="F63" s="223"/>
      <c r="G63" s="223"/>
      <c r="H63" s="223"/>
      <c r="I63" s="223"/>
      <c r="J63" s="224"/>
      <c r="K63" s="225"/>
      <c r="L63" s="226"/>
      <c r="M63" s="226"/>
      <c r="N63" s="227"/>
      <c r="O63" s="226"/>
      <c r="P63" s="226"/>
      <c r="Q63" s="226"/>
      <c r="R63" s="226"/>
      <c r="S63" s="226"/>
      <c r="T63" s="228"/>
      <c r="U63" s="226"/>
      <c r="V63" s="228"/>
      <c r="W63" s="226"/>
      <c r="X63" s="228"/>
      <c r="Y63" s="226"/>
      <c r="Z63" s="228"/>
      <c r="AA63" s="226"/>
      <c r="AB63" s="228"/>
      <c r="AC63" s="229"/>
      <c r="AD63" s="229"/>
      <c r="AE63" s="228"/>
      <c r="AF63" s="230"/>
      <c r="AG63" s="228"/>
      <c r="AH63" s="230"/>
      <c r="AI63" s="228"/>
      <c r="AJ63" s="230"/>
      <c r="AK63" s="228"/>
      <c r="AL63" s="231"/>
      <c r="AM63" s="228"/>
      <c r="AN63" s="230"/>
      <c r="AO63" s="228"/>
      <c r="AP63" s="231"/>
      <c r="AQ63" s="228"/>
      <c r="AR63" s="231"/>
      <c r="AS63" s="232"/>
      <c r="AT63" s="231"/>
      <c r="AU63" s="233"/>
      <c r="AV63" s="230"/>
      <c r="AW63" s="233"/>
      <c r="AX63" s="230"/>
      <c r="AY63" s="230"/>
      <c r="AZ63" s="234"/>
      <c r="BA63" s="221">
        <f t="shared" si="1"/>
        <v>0</v>
      </c>
    </row>
    <row r="64" spans="1:53" ht="15">
      <c r="A64" s="220">
        <f>IF(BA64&lt;=0,"",SUM($BA$5:BA64))</f>
      </c>
      <c r="B64" s="223"/>
      <c r="C64" s="223"/>
      <c r="D64" s="223"/>
      <c r="E64" s="223"/>
      <c r="F64" s="223"/>
      <c r="G64" s="223"/>
      <c r="H64" s="223"/>
      <c r="I64" s="223"/>
      <c r="J64" s="224"/>
      <c r="K64" s="225"/>
      <c r="L64" s="226"/>
      <c r="M64" s="226"/>
      <c r="N64" s="227"/>
      <c r="O64" s="226"/>
      <c r="P64" s="226"/>
      <c r="Q64" s="226"/>
      <c r="R64" s="226"/>
      <c r="S64" s="226"/>
      <c r="T64" s="228"/>
      <c r="U64" s="226"/>
      <c r="V64" s="228"/>
      <c r="W64" s="226"/>
      <c r="X64" s="228"/>
      <c r="Y64" s="226"/>
      <c r="Z64" s="228"/>
      <c r="AA64" s="226"/>
      <c r="AB64" s="228"/>
      <c r="AC64" s="229"/>
      <c r="AD64" s="229"/>
      <c r="AE64" s="228"/>
      <c r="AF64" s="230"/>
      <c r="AG64" s="228"/>
      <c r="AH64" s="230"/>
      <c r="AI64" s="228"/>
      <c r="AJ64" s="230"/>
      <c r="AK64" s="228"/>
      <c r="AL64" s="231"/>
      <c r="AM64" s="228"/>
      <c r="AN64" s="230"/>
      <c r="AO64" s="228"/>
      <c r="AP64" s="231"/>
      <c r="AQ64" s="228"/>
      <c r="AR64" s="231"/>
      <c r="AS64" s="232"/>
      <c r="AT64" s="231"/>
      <c r="AU64" s="233"/>
      <c r="AV64" s="230"/>
      <c r="AW64" s="233"/>
      <c r="AX64" s="230"/>
      <c r="AY64" s="230"/>
      <c r="AZ64" s="234"/>
      <c r="BA64" s="221">
        <f t="shared" si="1"/>
        <v>0</v>
      </c>
    </row>
    <row r="65" spans="1:53" ht="15">
      <c r="A65" s="220">
        <f>IF(BA65&lt;=0,"",SUM($BA$5:BA65))</f>
      </c>
      <c r="B65" s="223"/>
      <c r="C65" s="223"/>
      <c r="D65" s="223"/>
      <c r="E65" s="223"/>
      <c r="F65" s="223"/>
      <c r="G65" s="223"/>
      <c r="H65" s="223"/>
      <c r="I65" s="223"/>
      <c r="J65" s="224"/>
      <c r="K65" s="225"/>
      <c r="L65" s="226"/>
      <c r="M65" s="226"/>
      <c r="N65" s="227"/>
      <c r="O65" s="226"/>
      <c r="P65" s="226"/>
      <c r="Q65" s="226"/>
      <c r="R65" s="226"/>
      <c r="S65" s="226"/>
      <c r="T65" s="228"/>
      <c r="U65" s="226"/>
      <c r="V65" s="228"/>
      <c r="W65" s="226"/>
      <c r="X65" s="228"/>
      <c r="Y65" s="226"/>
      <c r="Z65" s="228"/>
      <c r="AA65" s="226"/>
      <c r="AB65" s="228"/>
      <c r="AC65" s="229"/>
      <c r="AD65" s="229"/>
      <c r="AE65" s="228"/>
      <c r="AF65" s="230"/>
      <c r="AG65" s="228"/>
      <c r="AH65" s="230"/>
      <c r="AI65" s="228"/>
      <c r="AJ65" s="230"/>
      <c r="AK65" s="228"/>
      <c r="AL65" s="231"/>
      <c r="AM65" s="228"/>
      <c r="AN65" s="230"/>
      <c r="AO65" s="228"/>
      <c r="AP65" s="231"/>
      <c r="AQ65" s="228"/>
      <c r="AR65" s="231"/>
      <c r="AS65" s="232"/>
      <c r="AT65" s="231"/>
      <c r="AU65" s="233"/>
      <c r="AV65" s="230"/>
      <c r="AW65" s="233"/>
      <c r="AX65" s="230"/>
      <c r="AY65" s="230"/>
      <c r="AZ65" s="234"/>
      <c r="BA65" s="221">
        <f t="shared" si="1"/>
        <v>0</v>
      </c>
    </row>
    <row r="66" spans="1:53" ht="15">
      <c r="A66" s="220">
        <f>IF(BA66&lt;=0,"",SUM($BA$5:BA66))</f>
      </c>
      <c r="B66" s="223"/>
      <c r="C66" s="223"/>
      <c r="D66" s="223"/>
      <c r="E66" s="223"/>
      <c r="F66" s="223"/>
      <c r="G66" s="223"/>
      <c r="H66" s="223"/>
      <c r="I66" s="223"/>
      <c r="J66" s="224"/>
      <c r="K66" s="225"/>
      <c r="L66" s="226"/>
      <c r="M66" s="226"/>
      <c r="N66" s="227"/>
      <c r="O66" s="226"/>
      <c r="P66" s="226"/>
      <c r="Q66" s="226"/>
      <c r="R66" s="226"/>
      <c r="S66" s="226"/>
      <c r="T66" s="228"/>
      <c r="U66" s="226"/>
      <c r="V66" s="228"/>
      <c r="W66" s="226"/>
      <c r="X66" s="228"/>
      <c r="Y66" s="226"/>
      <c r="Z66" s="228"/>
      <c r="AA66" s="226"/>
      <c r="AB66" s="228"/>
      <c r="AC66" s="229"/>
      <c r="AD66" s="229"/>
      <c r="AE66" s="228"/>
      <c r="AF66" s="230"/>
      <c r="AG66" s="228"/>
      <c r="AH66" s="230"/>
      <c r="AI66" s="228"/>
      <c r="AJ66" s="230"/>
      <c r="AK66" s="228"/>
      <c r="AL66" s="231"/>
      <c r="AM66" s="228"/>
      <c r="AN66" s="230"/>
      <c r="AO66" s="228"/>
      <c r="AP66" s="231"/>
      <c r="AQ66" s="228"/>
      <c r="AR66" s="231"/>
      <c r="AS66" s="232"/>
      <c r="AT66" s="231"/>
      <c r="AU66" s="233"/>
      <c r="AV66" s="230"/>
      <c r="AW66" s="233"/>
      <c r="AX66" s="230"/>
      <c r="AY66" s="230"/>
      <c r="AZ66" s="234"/>
      <c r="BA66" s="221">
        <f t="shared" si="1"/>
        <v>0</v>
      </c>
    </row>
    <row r="67" spans="1:53" ht="15">
      <c r="A67" s="220">
        <f>IF(BA67&lt;=0,"",SUM($BA$5:BA67))</f>
      </c>
      <c r="B67" s="223"/>
      <c r="C67" s="223"/>
      <c r="D67" s="223"/>
      <c r="E67" s="223"/>
      <c r="F67" s="223"/>
      <c r="G67" s="223"/>
      <c r="H67" s="223"/>
      <c r="I67" s="223"/>
      <c r="J67" s="224"/>
      <c r="K67" s="225"/>
      <c r="L67" s="226"/>
      <c r="M67" s="226"/>
      <c r="N67" s="227"/>
      <c r="O67" s="226"/>
      <c r="P67" s="226"/>
      <c r="Q67" s="226"/>
      <c r="R67" s="226"/>
      <c r="S67" s="226"/>
      <c r="T67" s="228"/>
      <c r="U67" s="226"/>
      <c r="V67" s="228"/>
      <c r="W67" s="226"/>
      <c r="X67" s="228"/>
      <c r="Y67" s="226"/>
      <c r="Z67" s="228"/>
      <c r="AA67" s="226"/>
      <c r="AB67" s="228"/>
      <c r="AC67" s="229"/>
      <c r="AD67" s="229"/>
      <c r="AE67" s="228"/>
      <c r="AF67" s="230"/>
      <c r="AG67" s="228"/>
      <c r="AH67" s="230"/>
      <c r="AI67" s="228"/>
      <c r="AJ67" s="230"/>
      <c r="AK67" s="228"/>
      <c r="AL67" s="231"/>
      <c r="AM67" s="228"/>
      <c r="AN67" s="230"/>
      <c r="AO67" s="228"/>
      <c r="AP67" s="231"/>
      <c r="AQ67" s="228"/>
      <c r="AR67" s="231"/>
      <c r="AS67" s="232"/>
      <c r="AT67" s="231"/>
      <c r="AU67" s="233"/>
      <c r="AV67" s="230"/>
      <c r="AW67" s="233"/>
      <c r="AX67" s="230"/>
      <c r="AY67" s="230"/>
      <c r="AZ67" s="234"/>
      <c r="BA67" s="221">
        <f t="shared" si="1"/>
        <v>0</v>
      </c>
    </row>
    <row r="68" spans="1:53" ht="15">
      <c r="A68" s="220">
        <f>IF(BA68&lt;=0,"",SUM($BA$5:BA68))</f>
      </c>
      <c r="B68" s="223"/>
      <c r="C68" s="223"/>
      <c r="D68" s="223"/>
      <c r="E68" s="223"/>
      <c r="F68" s="223"/>
      <c r="G68" s="223"/>
      <c r="H68" s="223"/>
      <c r="I68" s="223"/>
      <c r="J68" s="224"/>
      <c r="K68" s="225"/>
      <c r="L68" s="226"/>
      <c r="M68" s="226"/>
      <c r="N68" s="227"/>
      <c r="O68" s="226"/>
      <c r="P68" s="226"/>
      <c r="Q68" s="226"/>
      <c r="R68" s="226"/>
      <c r="S68" s="226"/>
      <c r="T68" s="228"/>
      <c r="U68" s="226"/>
      <c r="V68" s="228"/>
      <c r="W68" s="226"/>
      <c r="X68" s="228"/>
      <c r="Y68" s="226"/>
      <c r="Z68" s="228"/>
      <c r="AA68" s="226"/>
      <c r="AB68" s="228"/>
      <c r="AC68" s="229"/>
      <c r="AD68" s="229"/>
      <c r="AE68" s="228"/>
      <c r="AF68" s="230"/>
      <c r="AG68" s="228"/>
      <c r="AH68" s="230"/>
      <c r="AI68" s="228"/>
      <c r="AJ68" s="230"/>
      <c r="AK68" s="228"/>
      <c r="AL68" s="231"/>
      <c r="AM68" s="228"/>
      <c r="AN68" s="230"/>
      <c r="AO68" s="228"/>
      <c r="AP68" s="231"/>
      <c r="AQ68" s="228"/>
      <c r="AR68" s="231"/>
      <c r="AS68" s="232"/>
      <c r="AT68" s="231"/>
      <c r="AU68" s="233"/>
      <c r="AV68" s="230"/>
      <c r="AW68" s="233"/>
      <c r="AX68" s="230"/>
      <c r="AY68" s="230"/>
      <c r="AZ68" s="234"/>
      <c r="BA68" s="221">
        <f t="shared" si="1"/>
        <v>0</v>
      </c>
    </row>
    <row r="69" spans="1:53" ht="15">
      <c r="A69" s="220">
        <f>IF(BA69&lt;=0,"",SUM($BA$5:BA69))</f>
      </c>
      <c r="B69" s="223"/>
      <c r="C69" s="223"/>
      <c r="D69" s="223"/>
      <c r="E69" s="223"/>
      <c r="F69" s="223"/>
      <c r="G69" s="223"/>
      <c r="H69" s="223"/>
      <c r="I69" s="223"/>
      <c r="J69" s="224"/>
      <c r="K69" s="225"/>
      <c r="L69" s="226"/>
      <c r="M69" s="226"/>
      <c r="N69" s="227"/>
      <c r="O69" s="226"/>
      <c r="P69" s="226"/>
      <c r="Q69" s="226"/>
      <c r="R69" s="226"/>
      <c r="S69" s="226"/>
      <c r="T69" s="228"/>
      <c r="U69" s="226"/>
      <c r="V69" s="228"/>
      <c r="W69" s="226"/>
      <c r="X69" s="228"/>
      <c r="Y69" s="226"/>
      <c r="Z69" s="228"/>
      <c r="AA69" s="226"/>
      <c r="AB69" s="228"/>
      <c r="AC69" s="229"/>
      <c r="AD69" s="229"/>
      <c r="AE69" s="228"/>
      <c r="AF69" s="230"/>
      <c r="AG69" s="228"/>
      <c r="AH69" s="230"/>
      <c r="AI69" s="228"/>
      <c r="AJ69" s="230"/>
      <c r="AK69" s="228"/>
      <c r="AL69" s="231"/>
      <c r="AM69" s="228"/>
      <c r="AN69" s="230"/>
      <c r="AO69" s="228"/>
      <c r="AP69" s="231"/>
      <c r="AQ69" s="228"/>
      <c r="AR69" s="231"/>
      <c r="AS69" s="232"/>
      <c r="AT69" s="231"/>
      <c r="AU69" s="233"/>
      <c r="AV69" s="230"/>
      <c r="AW69" s="233"/>
      <c r="AX69" s="230"/>
      <c r="AY69" s="230"/>
      <c r="AZ69" s="234"/>
      <c r="BA69" s="221">
        <f aca="true" t="shared" si="2" ref="BA69:BA100">IF(AT69&lt;=0,0,1)</f>
        <v>0</v>
      </c>
    </row>
    <row r="70" spans="1:53" ht="15">
      <c r="A70" s="220">
        <f>IF(BA70&lt;=0,"",SUM($BA$5:BA70))</f>
      </c>
      <c r="B70" s="223"/>
      <c r="C70" s="223"/>
      <c r="D70" s="223"/>
      <c r="E70" s="223"/>
      <c r="F70" s="223"/>
      <c r="G70" s="223"/>
      <c r="H70" s="223"/>
      <c r="I70" s="223"/>
      <c r="J70" s="224"/>
      <c r="K70" s="225"/>
      <c r="L70" s="226"/>
      <c r="M70" s="226"/>
      <c r="N70" s="227"/>
      <c r="O70" s="226"/>
      <c r="P70" s="226"/>
      <c r="Q70" s="226"/>
      <c r="R70" s="226"/>
      <c r="S70" s="226"/>
      <c r="T70" s="228"/>
      <c r="U70" s="226"/>
      <c r="V70" s="228"/>
      <c r="W70" s="226"/>
      <c r="X70" s="228"/>
      <c r="Y70" s="226"/>
      <c r="Z70" s="228"/>
      <c r="AA70" s="226"/>
      <c r="AB70" s="228"/>
      <c r="AC70" s="229"/>
      <c r="AD70" s="229"/>
      <c r="AE70" s="228"/>
      <c r="AF70" s="230"/>
      <c r="AG70" s="228"/>
      <c r="AH70" s="230"/>
      <c r="AI70" s="228"/>
      <c r="AJ70" s="230"/>
      <c r="AK70" s="228"/>
      <c r="AL70" s="231"/>
      <c r="AM70" s="228"/>
      <c r="AN70" s="230"/>
      <c r="AO70" s="228"/>
      <c r="AP70" s="231"/>
      <c r="AQ70" s="228"/>
      <c r="AR70" s="231"/>
      <c r="AS70" s="232"/>
      <c r="AT70" s="231"/>
      <c r="AU70" s="233"/>
      <c r="AV70" s="230"/>
      <c r="AW70" s="233"/>
      <c r="AX70" s="230"/>
      <c r="AY70" s="230"/>
      <c r="AZ70" s="234"/>
      <c r="BA70" s="221">
        <f t="shared" si="2"/>
        <v>0</v>
      </c>
    </row>
    <row r="71" spans="1:53" ht="15">
      <c r="A71" s="220">
        <f>IF(BA71&lt;=0,"",SUM($BA$5:BA71))</f>
      </c>
      <c r="B71" s="223"/>
      <c r="C71" s="223"/>
      <c r="D71" s="223"/>
      <c r="E71" s="223"/>
      <c r="F71" s="223"/>
      <c r="G71" s="223"/>
      <c r="H71" s="223"/>
      <c r="I71" s="223"/>
      <c r="J71" s="224"/>
      <c r="K71" s="225"/>
      <c r="L71" s="226"/>
      <c r="M71" s="226"/>
      <c r="N71" s="227"/>
      <c r="O71" s="226"/>
      <c r="P71" s="226"/>
      <c r="Q71" s="226"/>
      <c r="R71" s="226"/>
      <c r="S71" s="226"/>
      <c r="T71" s="228"/>
      <c r="U71" s="226"/>
      <c r="V71" s="228"/>
      <c r="W71" s="226"/>
      <c r="X71" s="228"/>
      <c r="Y71" s="226"/>
      <c r="Z71" s="228"/>
      <c r="AA71" s="226"/>
      <c r="AB71" s="228"/>
      <c r="AC71" s="229"/>
      <c r="AD71" s="229"/>
      <c r="AE71" s="228"/>
      <c r="AF71" s="230"/>
      <c r="AG71" s="228"/>
      <c r="AH71" s="230"/>
      <c r="AI71" s="228"/>
      <c r="AJ71" s="230"/>
      <c r="AK71" s="228"/>
      <c r="AL71" s="231"/>
      <c r="AM71" s="228"/>
      <c r="AN71" s="230"/>
      <c r="AO71" s="228"/>
      <c r="AP71" s="231"/>
      <c r="AQ71" s="228"/>
      <c r="AR71" s="231"/>
      <c r="AS71" s="232"/>
      <c r="AT71" s="231"/>
      <c r="AU71" s="233"/>
      <c r="AV71" s="230"/>
      <c r="AW71" s="233"/>
      <c r="AX71" s="230"/>
      <c r="AY71" s="230"/>
      <c r="AZ71" s="234"/>
      <c r="BA71" s="221">
        <f t="shared" si="2"/>
        <v>0</v>
      </c>
    </row>
    <row r="72" spans="1:53" ht="15">
      <c r="A72" s="220">
        <f>IF(BA72&lt;=0,"",SUM($BA$5:BA72))</f>
      </c>
      <c r="B72" s="223"/>
      <c r="C72" s="223"/>
      <c r="D72" s="223"/>
      <c r="E72" s="223"/>
      <c r="F72" s="223"/>
      <c r="G72" s="223"/>
      <c r="H72" s="223"/>
      <c r="I72" s="223"/>
      <c r="J72" s="224"/>
      <c r="K72" s="225"/>
      <c r="L72" s="226"/>
      <c r="M72" s="226"/>
      <c r="N72" s="227"/>
      <c r="O72" s="226"/>
      <c r="P72" s="226"/>
      <c r="Q72" s="226"/>
      <c r="R72" s="226"/>
      <c r="S72" s="226"/>
      <c r="T72" s="228"/>
      <c r="U72" s="226"/>
      <c r="V72" s="228"/>
      <c r="W72" s="226"/>
      <c r="X72" s="228"/>
      <c r="Y72" s="226"/>
      <c r="Z72" s="228"/>
      <c r="AA72" s="226"/>
      <c r="AB72" s="228"/>
      <c r="AC72" s="229"/>
      <c r="AD72" s="229"/>
      <c r="AE72" s="228"/>
      <c r="AF72" s="230"/>
      <c r="AG72" s="228"/>
      <c r="AH72" s="230"/>
      <c r="AI72" s="228"/>
      <c r="AJ72" s="230"/>
      <c r="AK72" s="228"/>
      <c r="AL72" s="231"/>
      <c r="AM72" s="228"/>
      <c r="AN72" s="230"/>
      <c r="AO72" s="228"/>
      <c r="AP72" s="231"/>
      <c r="AQ72" s="228"/>
      <c r="AR72" s="231"/>
      <c r="AS72" s="232"/>
      <c r="AT72" s="231"/>
      <c r="AU72" s="233"/>
      <c r="AV72" s="230"/>
      <c r="AW72" s="233"/>
      <c r="AX72" s="230"/>
      <c r="AY72" s="230"/>
      <c r="AZ72" s="234"/>
      <c r="BA72" s="221">
        <f t="shared" si="2"/>
        <v>0</v>
      </c>
    </row>
    <row r="73" spans="1:53" ht="15">
      <c r="A73" s="220">
        <f>IF(BA73&lt;=0,"",SUM($BA$5:BA73))</f>
      </c>
      <c r="B73" s="223"/>
      <c r="C73" s="223"/>
      <c r="D73" s="223"/>
      <c r="E73" s="223"/>
      <c r="F73" s="223"/>
      <c r="G73" s="223"/>
      <c r="H73" s="223"/>
      <c r="I73" s="223"/>
      <c r="J73" s="224"/>
      <c r="K73" s="225"/>
      <c r="L73" s="226"/>
      <c r="M73" s="226"/>
      <c r="N73" s="227"/>
      <c r="O73" s="226"/>
      <c r="P73" s="226"/>
      <c r="Q73" s="226"/>
      <c r="R73" s="226"/>
      <c r="S73" s="226"/>
      <c r="T73" s="228"/>
      <c r="U73" s="226"/>
      <c r="V73" s="228"/>
      <c r="W73" s="226"/>
      <c r="X73" s="228"/>
      <c r="Y73" s="226"/>
      <c r="Z73" s="228"/>
      <c r="AA73" s="226"/>
      <c r="AB73" s="228"/>
      <c r="AC73" s="229"/>
      <c r="AD73" s="229"/>
      <c r="AE73" s="228"/>
      <c r="AF73" s="230"/>
      <c r="AG73" s="228"/>
      <c r="AH73" s="230"/>
      <c r="AI73" s="228"/>
      <c r="AJ73" s="230"/>
      <c r="AK73" s="228"/>
      <c r="AL73" s="231"/>
      <c r="AM73" s="228"/>
      <c r="AN73" s="230"/>
      <c r="AO73" s="228"/>
      <c r="AP73" s="231"/>
      <c r="AQ73" s="228"/>
      <c r="AR73" s="231"/>
      <c r="AS73" s="232"/>
      <c r="AT73" s="231"/>
      <c r="AU73" s="233"/>
      <c r="AV73" s="230"/>
      <c r="AW73" s="233"/>
      <c r="AX73" s="230"/>
      <c r="AY73" s="230"/>
      <c r="AZ73" s="234"/>
      <c r="BA73" s="221">
        <f t="shared" si="2"/>
        <v>0</v>
      </c>
    </row>
    <row r="74" spans="1:53" ht="15">
      <c r="A74" s="220">
        <f>IF(BA74&lt;=0,"",SUM($BA$5:BA74))</f>
      </c>
      <c r="B74" s="223"/>
      <c r="C74" s="223"/>
      <c r="D74" s="223"/>
      <c r="E74" s="223"/>
      <c r="F74" s="223"/>
      <c r="G74" s="223"/>
      <c r="H74" s="223"/>
      <c r="I74" s="223"/>
      <c r="J74" s="224"/>
      <c r="K74" s="225"/>
      <c r="L74" s="226"/>
      <c r="M74" s="226"/>
      <c r="N74" s="227"/>
      <c r="O74" s="226"/>
      <c r="P74" s="226"/>
      <c r="Q74" s="226"/>
      <c r="R74" s="226"/>
      <c r="S74" s="226"/>
      <c r="T74" s="228"/>
      <c r="U74" s="226"/>
      <c r="V74" s="228"/>
      <c r="W74" s="226"/>
      <c r="X74" s="228"/>
      <c r="Y74" s="226"/>
      <c r="Z74" s="228"/>
      <c r="AA74" s="226"/>
      <c r="AB74" s="228"/>
      <c r="AC74" s="229"/>
      <c r="AD74" s="229"/>
      <c r="AE74" s="228"/>
      <c r="AF74" s="230"/>
      <c r="AG74" s="228"/>
      <c r="AH74" s="230"/>
      <c r="AI74" s="228"/>
      <c r="AJ74" s="230"/>
      <c r="AK74" s="228"/>
      <c r="AL74" s="231"/>
      <c r="AM74" s="228"/>
      <c r="AN74" s="230"/>
      <c r="AO74" s="228"/>
      <c r="AP74" s="231"/>
      <c r="AQ74" s="228"/>
      <c r="AR74" s="231"/>
      <c r="AS74" s="232"/>
      <c r="AT74" s="231"/>
      <c r="AU74" s="233"/>
      <c r="AV74" s="230"/>
      <c r="AW74" s="233"/>
      <c r="AX74" s="230"/>
      <c r="AY74" s="230"/>
      <c r="AZ74" s="234"/>
      <c r="BA74" s="221">
        <f t="shared" si="2"/>
        <v>0</v>
      </c>
    </row>
    <row r="75" spans="1:53" ht="15">
      <c r="A75" s="220">
        <f>IF(BA75&lt;=0,"",SUM($BA$5:BA75))</f>
      </c>
      <c r="B75" s="223"/>
      <c r="C75" s="223"/>
      <c r="D75" s="223"/>
      <c r="E75" s="223"/>
      <c r="F75" s="223"/>
      <c r="G75" s="223"/>
      <c r="H75" s="223"/>
      <c r="I75" s="223"/>
      <c r="J75" s="224"/>
      <c r="K75" s="225"/>
      <c r="L75" s="226"/>
      <c r="M75" s="226"/>
      <c r="N75" s="227"/>
      <c r="O75" s="226"/>
      <c r="P75" s="226"/>
      <c r="Q75" s="226"/>
      <c r="R75" s="226"/>
      <c r="S75" s="226"/>
      <c r="T75" s="228"/>
      <c r="U75" s="226"/>
      <c r="V75" s="228"/>
      <c r="W75" s="226"/>
      <c r="X75" s="228"/>
      <c r="Y75" s="226"/>
      <c r="Z75" s="228"/>
      <c r="AA75" s="226"/>
      <c r="AB75" s="228"/>
      <c r="AC75" s="229"/>
      <c r="AD75" s="229"/>
      <c r="AE75" s="228"/>
      <c r="AF75" s="230"/>
      <c r="AG75" s="228"/>
      <c r="AH75" s="230"/>
      <c r="AI75" s="228"/>
      <c r="AJ75" s="230"/>
      <c r="AK75" s="228"/>
      <c r="AL75" s="231"/>
      <c r="AM75" s="228"/>
      <c r="AN75" s="230"/>
      <c r="AO75" s="228"/>
      <c r="AP75" s="231"/>
      <c r="AQ75" s="228"/>
      <c r="AR75" s="231"/>
      <c r="AS75" s="232"/>
      <c r="AT75" s="231"/>
      <c r="AU75" s="233"/>
      <c r="AV75" s="230"/>
      <c r="AW75" s="233"/>
      <c r="AX75" s="230"/>
      <c r="AY75" s="230"/>
      <c r="AZ75" s="234"/>
      <c r="BA75" s="221">
        <f t="shared" si="2"/>
        <v>0</v>
      </c>
    </row>
    <row r="76" spans="1:53" ht="15">
      <c r="A76" s="220">
        <f>IF(BA76&lt;=0,"",SUM($BA$5:BA76))</f>
      </c>
      <c r="B76" s="223"/>
      <c r="C76" s="223"/>
      <c r="D76" s="223"/>
      <c r="E76" s="223"/>
      <c r="F76" s="223"/>
      <c r="G76" s="223"/>
      <c r="H76" s="223"/>
      <c r="I76" s="223"/>
      <c r="J76" s="224"/>
      <c r="K76" s="225"/>
      <c r="L76" s="226"/>
      <c r="M76" s="226"/>
      <c r="N76" s="227"/>
      <c r="O76" s="226"/>
      <c r="P76" s="226"/>
      <c r="Q76" s="226"/>
      <c r="R76" s="226"/>
      <c r="S76" s="226"/>
      <c r="T76" s="228"/>
      <c r="U76" s="226"/>
      <c r="V76" s="228"/>
      <c r="W76" s="226"/>
      <c r="X76" s="228"/>
      <c r="Y76" s="226"/>
      <c r="Z76" s="228"/>
      <c r="AA76" s="226"/>
      <c r="AB76" s="228"/>
      <c r="AC76" s="229"/>
      <c r="AD76" s="229"/>
      <c r="AE76" s="228"/>
      <c r="AF76" s="230"/>
      <c r="AG76" s="228"/>
      <c r="AH76" s="230"/>
      <c r="AI76" s="228"/>
      <c r="AJ76" s="230"/>
      <c r="AK76" s="228"/>
      <c r="AL76" s="231"/>
      <c r="AM76" s="228"/>
      <c r="AN76" s="230"/>
      <c r="AO76" s="228"/>
      <c r="AP76" s="231"/>
      <c r="AQ76" s="228"/>
      <c r="AR76" s="231"/>
      <c r="AS76" s="232"/>
      <c r="AT76" s="231"/>
      <c r="AU76" s="233"/>
      <c r="AV76" s="230"/>
      <c r="AW76" s="233"/>
      <c r="AX76" s="230"/>
      <c r="AY76" s="230"/>
      <c r="AZ76" s="234"/>
      <c r="BA76" s="221">
        <f t="shared" si="2"/>
        <v>0</v>
      </c>
    </row>
    <row r="77" spans="1:53" ht="15">
      <c r="A77" s="220">
        <f>IF(BA77&lt;=0,"",SUM($BA$5:BA77))</f>
      </c>
      <c r="B77" s="223"/>
      <c r="C77" s="223"/>
      <c r="D77" s="223"/>
      <c r="E77" s="223"/>
      <c r="F77" s="223"/>
      <c r="G77" s="223"/>
      <c r="H77" s="223"/>
      <c r="I77" s="223"/>
      <c r="J77" s="224"/>
      <c r="K77" s="225"/>
      <c r="L77" s="226"/>
      <c r="M77" s="226"/>
      <c r="N77" s="227"/>
      <c r="O77" s="226"/>
      <c r="P77" s="226"/>
      <c r="Q77" s="226"/>
      <c r="R77" s="226"/>
      <c r="S77" s="226"/>
      <c r="T77" s="228"/>
      <c r="U77" s="226"/>
      <c r="V77" s="228"/>
      <c r="W77" s="226"/>
      <c r="X77" s="228"/>
      <c r="Y77" s="226"/>
      <c r="Z77" s="228"/>
      <c r="AA77" s="226"/>
      <c r="AB77" s="228"/>
      <c r="AC77" s="229"/>
      <c r="AD77" s="229"/>
      <c r="AE77" s="228"/>
      <c r="AF77" s="230"/>
      <c r="AG77" s="228"/>
      <c r="AH77" s="230"/>
      <c r="AI77" s="228"/>
      <c r="AJ77" s="230"/>
      <c r="AK77" s="228"/>
      <c r="AL77" s="231"/>
      <c r="AM77" s="228"/>
      <c r="AN77" s="230"/>
      <c r="AO77" s="228"/>
      <c r="AP77" s="231"/>
      <c r="AQ77" s="228"/>
      <c r="AR77" s="231"/>
      <c r="AS77" s="232"/>
      <c r="AT77" s="231"/>
      <c r="AU77" s="233"/>
      <c r="AV77" s="230"/>
      <c r="AW77" s="233"/>
      <c r="AX77" s="230"/>
      <c r="AY77" s="230"/>
      <c r="AZ77" s="234"/>
      <c r="BA77" s="221">
        <f t="shared" si="2"/>
        <v>0</v>
      </c>
    </row>
    <row r="78" spans="1:53" ht="15">
      <c r="A78" s="220">
        <f>IF(BA78&lt;=0,"",SUM($BA$5:BA78))</f>
      </c>
      <c r="B78" s="223"/>
      <c r="C78" s="223"/>
      <c r="D78" s="223"/>
      <c r="E78" s="223"/>
      <c r="F78" s="223"/>
      <c r="G78" s="223"/>
      <c r="H78" s="223"/>
      <c r="I78" s="223"/>
      <c r="J78" s="224"/>
      <c r="K78" s="225"/>
      <c r="L78" s="226"/>
      <c r="M78" s="226"/>
      <c r="N78" s="227"/>
      <c r="O78" s="226"/>
      <c r="P78" s="226"/>
      <c r="Q78" s="226"/>
      <c r="R78" s="226"/>
      <c r="S78" s="226"/>
      <c r="T78" s="228"/>
      <c r="U78" s="226"/>
      <c r="V78" s="228"/>
      <c r="W78" s="226"/>
      <c r="X78" s="228"/>
      <c r="Y78" s="226"/>
      <c r="Z78" s="228"/>
      <c r="AA78" s="226"/>
      <c r="AB78" s="228"/>
      <c r="AC78" s="229"/>
      <c r="AD78" s="229"/>
      <c r="AE78" s="228"/>
      <c r="AF78" s="230"/>
      <c r="AG78" s="228"/>
      <c r="AH78" s="230"/>
      <c r="AI78" s="228"/>
      <c r="AJ78" s="230"/>
      <c r="AK78" s="228"/>
      <c r="AL78" s="231"/>
      <c r="AM78" s="228"/>
      <c r="AN78" s="230"/>
      <c r="AO78" s="228"/>
      <c r="AP78" s="231"/>
      <c r="AQ78" s="228"/>
      <c r="AR78" s="231"/>
      <c r="AS78" s="232"/>
      <c r="AT78" s="231"/>
      <c r="AU78" s="233"/>
      <c r="AV78" s="230"/>
      <c r="AW78" s="233"/>
      <c r="AX78" s="230"/>
      <c r="AY78" s="230"/>
      <c r="AZ78" s="234"/>
      <c r="BA78" s="221">
        <f t="shared" si="2"/>
        <v>0</v>
      </c>
    </row>
    <row r="79" spans="1:53" ht="15">
      <c r="A79" s="220">
        <f>IF(BA79&lt;=0,"",SUM($BA$5:BA79))</f>
      </c>
      <c r="B79" s="223"/>
      <c r="C79" s="223"/>
      <c r="D79" s="223"/>
      <c r="E79" s="223"/>
      <c r="F79" s="223"/>
      <c r="G79" s="223"/>
      <c r="H79" s="223"/>
      <c r="I79" s="223"/>
      <c r="J79" s="224"/>
      <c r="K79" s="225"/>
      <c r="L79" s="226"/>
      <c r="M79" s="226"/>
      <c r="N79" s="227"/>
      <c r="O79" s="226"/>
      <c r="P79" s="226"/>
      <c r="Q79" s="226"/>
      <c r="R79" s="226"/>
      <c r="S79" s="226"/>
      <c r="T79" s="228"/>
      <c r="U79" s="226"/>
      <c r="V79" s="228"/>
      <c r="W79" s="226"/>
      <c r="X79" s="228"/>
      <c r="Y79" s="226"/>
      <c r="Z79" s="228"/>
      <c r="AA79" s="226"/>
      <c r="AB79" s="228"/>
      <c r="AC79" s="229"/>
      <c r="AD79" s="229"/>
      <c r="AE79" s="228"/>
      <c r="AF79" s="230"/>
      <c r="AG79" s="228"/>
      <c r="AH79" s="230"/>
      <c r="AI79" s="228"/>
      <c r="AJ79" s="230"/>
      <c r="AK79" s="228"/>
      <c r="AL79" s="231"/>
      <c r="AM79" s="228"/>
      <c r="AN79" s="230"/>
      <c r="AO79" s="228"/>
      <c r="AP79" s="231"/>
      <c r="AQ79" s="228"/>
      <c r="AR79" s="231"/>
      <c r="AS79" s="232"/>
      <c r="AT79" s="231"/>
      <c r="AU79" s="233"/>
      <c r="AV79" s="230"/>
      <c r="AW79" s="233"/>
      <c r="AX79" s="230"/>
      <c r="AY79" s="230"/>
      <c r="AZ79" s="234"/>
      <c r="BA79" s="221">
        <f t="shared" si="2"/>
        <v>0</v>
      </c>
    </row>
    <row r="80" spans="1:53" ht="15">
      <c r="A80" s="220">
        <f>IF(BA80&lt;=0,"",SUM($BA$5:BA80))</f>
      </c>
      <c r="B80" s="223"/>
      <c r="C80" s="223"/>
      <c r="D80" s="223"/>
      <c r="E80" s="223"/>
      <c r="F80" s="223"/>
      <c r="G80" s="223"/>
      <c r="H80" s="223"/>
      <c r="I80" s="223"/>
      <c r="J80" s="224"/>
      <c r="K80" s="225"/>
      <c r="L80" s="226"/>
      <c r="M80" s="226"/>
      <c r="N80" s="227"/>
      <c r="O80" s="226"/>
      <c r="P80" s="226"/>
      <c r="Q80" s="226"/>
      <c r="R80" s="226"/>
      <c r="S80" s="226"/>
      <c r="T80" s="228"/>
      <c r="U80" s="226"/>
      <c r="V80" s="228"/>
      <c r="W80" s="226"/>
      <c r="X80" s="228"/>
      <c r="Y80" s="226"/>
      <c r="Z80" s="228"/>
      <c r="AA80" s="226"/>
      <c r="AB80" s="228"/>
      <c r="AC80" s="229"/>
      <c r="AD80" s="229"/>
      <c r="AE80" s="228"/>
      <c r="AF80" s="230"/>
      <c r="AG80" s="228"/>
      <c r="AH80" s="230"/>
      <c r="AI80" s="228"/>
      <c r="AJ80" s="230"/>
      <c r="AK80" s="228"/>
      <c r="AL80" s="231"/>
      <c r="AM80" s="228"/>
      <c r="AN80" s="230"/>
      <c r="AO80" s="228"/>
      <c r="AP80" s="231"/>
      <c r="AQ80" s="228"/>
      <c r="AR80" s="231"/>
      <c r="AS80" s="232"/>
      <c r="AT80" s="231"/>
      <c r="AU80" s="233"/>
      <c r="AV80" s="230"/>
      <c r="AW80" s="233"/>
      <c r="AX80" s="230"/>
      <c r="AY80" s="230"/>
      <c r="AZ80" s="234"/>
      <c r="BA80" s="221">
        <f t="shared" si="2"/>
        <v>0</v>
      </c>
    </row>
    <row r="81" spans="1:53" ht="15">
      <c r="A81" s="220">
        <f>IF(BA81&lt;=0,"",SUM($BA$5:BA81))</f>
      </c>
      <c r="B81" s="223"/>
      <c r="C81" s="223"/>
      <c r="D81" s="223"/>
      <c r="E81" s="223"/>
      <c r="F81" s="223"/>
      <c r="G81" s="223"/>
      <c r="H81" s="223"/>
      <c r="I81" s="223"/>
      <c r="J81" s="224"/>
      <c r="K81" s="225"/>
      <c r="L81" s="226"/>
      <c r="M81" s="226"/>
      <c r="N81" s="227"/>
      <c r="O81" s="226"/>
      <c r="P81" s="226"/>
      <c r="Q81" s="226"/>
      <c r="R81" s="226"/>
      <c r="S81" s="226"/>
      <c r="T81" s="228"/>
      <c r="U81" s="226"/>
      <c r="V81" s="228"/>
      <c r="W81" s="226"/>
      <c r="X81" s="228"/>
      <c r="Y81" s="226"/>
      <c r="Z81" s="228"/>
      <c r="AA81" s="226"/>
      <c r="AB81" s="228"/>
      <c r="AC81" s="229"/>
      <c r="AD81" s="229"/>
      <c r="AE81" s="228"/>
      <c r="AF81" s="230"/>
      <c r="AG81" s="228"/>
      <c r="AH81" s="230"/>
      <c r="AI81" s="228"/>
      <c r="AJ81" s="230"/>
      <c r="AK81" s="228"/>
      <c r="AL81" s="231"/>
      <c r="AM81" s="228"/>
      <c r="AN81" s="230"/>
      <c r="AO81" s="228"/>
      <c r="AP81" s="231"/>
      <c r="AQ81" s="228"/>
      <c r="AR81" s="231"/>
      <c r="AS81" s="232"/>
      <c r="AT81" s="231"/>
      <c r="AU81" s="233"/>
      <c r="AV81" s="230"/>
      <c r="AW81" s="233"/>
      <c r="AX81" s="230"/>
      <c r="AY81" s="230"/>
      <c r="AZ81" s="234"/>
      <c r="BA81" s="221">
        <f t="shared" si="2"/>
        <v>0</v>
      </c>
    </row>
    <row r="82" spans="1:53" ht="15">
      <c r="A82" s="220">
        <f>IF(BA82&lt;=0,"",SUM($BA$5:BA82))</f>
      </c>
      <c r="B82" s="223"/>
      <c r="C82" s="223"/>
      <c r="D82" s="223"/>
      <c r="E82" s="223"/>
      <c r="F82" s="223"/>
      <c r="G82" s="223"/>
      <c r="H82" s="223"/>
      <c r="I82" s="223"/>
      <c r="J82" s="224"/>
      <c r="K82" s="225"/>
      <c r="L82" s="226"/>
      <c r="M82" s="226"/>
      <c r="N82" s="227"/>
      <c r="O82" s="226"/>
      <c r="P82" s="226"/>
      <c r="Q82" s="226"/>
      <c r="R82" s="226"/>
      <c r="S82" s="226"/>
      <c r="T82" s="228"/>
      <c r="U82" s="226"/>
      <c r="V82" s="228"/>
      <c r="W82" s="226"/>
      <c r="X82" s="228"/>
      <c r="Y82" s="226"/>
      <c r="Z82" s="228"/>
      <c r="AA82" s="226"/>
      <c r="AB82" s="228"/>
      <c r="AC82" s="229"/>
      <c r="AD82" s="229"/>
      <c r="AE82" s="228"/>
      <c r="AF82" s="230"/>
      <c r="AG82" s="228"/>
      <c r="AH82" s="230"/>
      <c r="AI82" s="228"/>
      <c r="AJ82" s="230"/>
      <c r="AK82" s="228"/>
      <c r="AL82" s="231"/>
      <c r="AM82" s="228"/>
      <c r="AN82" s="230"/>
      <c r="AO82" s="228"/>
      <c r="AP82" s="231"/>
      <c r="AQ82" s="228"/>
      <c r="AR82" s="231"/>
      <c r="AS82" s="232"/>
      <c r="AT82" s="231"/>
      <c r="AU82" s="233"/>
      <c r="AV82" s="230"/>
      <c r="AW82" s="233"/>
      <c r="AX82" s="230"/>
      <c r="AY82" s="230"/>
      <c r="AZ82" s="234"/>
      <c r="BA82" s="221">
        <f t="shared" si="2"/>
        <v>0</v>
      </c>
    </row>
    <row r="83" spans="1:53" ht="15">
      <c r="A83" s="220">
        <f>IF(BA83&lt;=0,"",SUM($BA$5:BA83))</f>
      </c>
      <c r="B83" s="223"/>
      <c r="C83" s="223"/>
      <c r="D83" s="223"/>
      <c r="E83" s="223"/>
      <c r="F83" s="223"/>
      <c r="G83" s="223"/>
      <c r="H83" s="223"/>
      <c r="I83" s="223"/>
      <c r="J83" s="224"/>
      <c r="K83" s="225"/>
      <c r="L83" s="226"/>
      <c r="M83" s="226"/>
      <c r="N83" s="227"/>
      <c r="O83" s="226"/>
      <c r="P83" s="226"/>
      <c r="Q83" s="226"/>
      <c r="R83" s="226"/>
      <c r="S83" s="226"/>
      <c r="T83" s="228"/>
      <c r="U83" s="226"/>
      <c r="V83" s="228"/>
      <c r="W83" s="226"/>
      <c r="X83" s="228"/>
      <c r="Y83" s="226"/>
      <c r="Z83" s="228"/>
      <c r="AA83" s="226"/>
      <c r="AB83" s="228"/>
      <c r="AC83" s="229"/>
      <c r="AD83" s="229"/>
      <c r="AE83" s="228"/>
      <c r="AF83" s="230"/>
      <c r="AG83" s="228"/>
      <c r="AH83" s="230"/>
      <c r="AI83" s="228"/>
      <c r="AJ83" s="230"/>
      <c r="AK83" s="228"/>
      <c r="AL83" s="231"/>
      <c r="AM83" s="228"/>
      <c r="AN83" s="230"/>
      <c r="AO83" s="228"/>
      <c r="AP83" s="231"/>
      <c r="AQ83" s="228"/>
      <c r="AR83" s="231"/>
      <c r="AS83" s="232"/>
      <c r="AT83" s="231"/>
      <c r="AU83" s="233"/>
      <c r="AV83" s="230"/>
      <c r="AW83" s="233"/>
      <c r="AX83" s="230"/>
      <c r="AY83" s="230"/>
      <c r="AZ83" s="234"/>
      <c r="BA83" s="221">
        <f t="shared" si="2"/>
        <v>0</v>
      </c>
    </row>
    <row r="84" spans="1:53" ht="15">
      <c r="A84" s="220">
        <f>IF(BA84&lt;=0,"",SUM($BA$5:BA84))</f>
      </c>
      <c r="B84" s="223"/>
      <c r="C84" s="223"/>
      <c r="D84" s="223"/>
      <c r="E84" s="223"/>
      <c r="F84" s="223"/>
      <c r="G84" s="223"/>
      <c r="H84" s="223"/>
      <c r="I84" s="223"/>
      <c r="J84" s="224"/>
      <c r="K84" s="225"/>
      <c r="L84" s="226"/>
      <c r="M84" s="226"/>
      <c r="N84" s="227"/>
      <c r="O84" s="226"/>
      <c r="P84" s="226"/>
      <c r="Q84" s="226"/>
      <c r="R84" s="226"/>
      <c r="S84" s="226"/>
      <c r="T84" s="228"/>
      <c r="U84" s="226"/>
      <c r="V84" s="228"/>
      <c r="W84" s="226"/>
      <c r="X84" s="228"/>
      <c r="Y84" s="226"/>
      <c r="Z84" s="228"/>
      <c r="AA84" s="226"/>
      <c r="AB84" s="228"/>
      <c r="AC84" s="229"/>
      <c r="AD84" s="229"/>
      <c r="AE84" s="228"/>
      <c r="AF84" s="230"/>
      <c r="AG84" s="228"/>
      <c r="AH84" s="230"/>
      <c r="AI84" s="228"/>
      <c r="AJ84" s="230"/>
      <c r="AK84" s="228"/>
      <c r="AL84" s="231"/>
      <c r="AM84" s="228"/>
      <c r="AN84" s="230"/>
      <c r="AO84" s="228"/>
      <c r="AP84" s="231"/>
      <c r="AQ84" s="228"/>
      <c r="AR84" s="231"/>
      <c r="AS84" s="232"/>
      <c r="AT84" s="231"/>
      <c r="AU84" s="233"/>
      <c r="AV84" s="230"/>
      <c r="AW84" s="233"/>
      <c r="AX84" s="230"/>
      <c r="AY84" s="230"/>
      <c r="AZ84" s="234"/>
      <c r="BA84" s="221">
        <f t="shared" si="2"/>
        <v>0</v>
      </c>
    </row>
    <row r="85" spans="1:53" ht="15">
      <c r="A85" s="220">
        <f>IF(BA85&lt;=0,"",SUM($BA$5:BA85))</f>
      </c>
      <c r="B85" s="223"/>
      <c r="C85" s="223"/>
      <c r="D85" s="223"/>
      <c r="E85" s="223"/>
      <c r="F85" s="223"/>
      <c r="G85" s="223"/>
      <c r="H85" s="223"/>
      <c r="I85" s="223"/>
      <c r="J85" s="224"/>
      <c r="K85" s="225"/>
      <c r="L85" s="226"/>
      <c r="M85" s="226"/>
      <c r="N85" s="227"/>
      <c r="O85" s="226"/>
      <c r="P85" s="226"/>
      <c r="Q85" s="226"/>
      <c r="R85" s="226"/>
      <c r="S85" s="226"/>
      <c r="T85" s="228"/>
      <c r="U85" s="226"/>
      <c r="V85" s="228"/>
      <c r="W85" s="226"/>
      <c r="X85" s="228"/>
      <c r="Y85" s="226"/>
      <c r="Z85" s="228"/>
      <c r="AA85" s="226"/>
      <c r="AB85" s="228"/>
      <c r="AC85" s="229"/>
      <c r="AD85" s="229"/>
      <c r="AE85" s="228"/>
      <c r="AF85" s="230"/>
      <c r="AG85" s="228"/>
      <c r="AH85" s="230"/>
      <c r="AI85" s="228"/>
      <c r="AJ85" s="230"/>
      <c r="AK85" s="228"/>
      <c r="AL85" s="231"/>
      <c r="AM85" s="228"/>
      <c r="AN85" s="230"/>
      <c r="AO85" s="228"/>
      <c r="AP85" s="231"/>
      <c r="AQ85" s="228"/>
      <c r="AR85" s="231"/>
      <c r="AS85" s="232"/>
      <c r="AT85" s="231"/>
      <c r="AU85" s="233"/>
      <c r="AV85" s="230"/>
      <c r="AW85" s="233"/>
      <c r="AX85" s="230"/>
      <c r="AY85" s="230"/>
      <c r="AZ85" s="234"/>
      <c r="BA85" s="221">
        <f t="shared" si="2"/>
        <v>0</v>
      </c>
    </row>
    <row r="86" spans="1:53" ht="15">
      <c r="A86" s="220">
        <f>IF(BA86&lt;=0,"",SUM($BA$5:BA86))</f>
      </c>
      <c r="B86" s="223"/>
      <c r="C86" s="223"/>
      <c r="D86" s="223"/>
      <c r="E86" s="223"/>
      <c r="F86" s="223"/>
      <c r="G86" s="223"/>
      <c r="H86" s="223"/>
      <c r="I86" s="223"/>
      <c r="J86" s="224"/>
      <c r="K86" s="225"/>
      <c r="L86" s="226"/>
      <c r="M86" s="226"/>
      <c r="N86" s="227"/>
      <c r="O86" s="226"/>
      <c r="P86" s="226"/>
      <c r="Q86" s="226"/>
      <c r="R86" s="226"/>
      <c r="S86" s="226"/>
      <c r="T86" s="228"/>
      <c r="U86" s="226"/>
      <c r="V86" s="228"/>
      <c r="W86" s="226"/>
      <c r="X86" s="228"/>
      <c r="Y86" s="226"/>
      <c r="Z86" s="228"/>
      <c r="AA86" s="226"/>
      <c r="AB86" s="228"/>
      <c r="AC86" s="229"/>
      <c r="AD86" s="229"/>
      <c r="AE86" s="228"/>
      <c r="AF86" s="230"/>
      <c r="AG86" s="228"/>
      <c r="AH86" s="230"/>
      <c r="AI86" s="228"/>
      <c r="AJ86" s="230"/>
      <c r="AK86" s="228"/>
      <c r="AL86" s="231"/>
      <c r="AM86" s="228"/>
      <c r="AN86" s="230"/>
      <c r="AO86" s="228"/>
      <c r="AP86" s="231"/>
      <c r="AQ86" s="228"/>
      <c r="AR86" s="231"/>
      <c r="AS86" s="232"/>
      <c r="AT86" s="231"/>
      <c r="AU86" s="233"/>
      <c r="AV86" s="230"/>
      <c r="AW86" s="233"/>
      <c r="AX86" s="230"/>
      <c r="AY86" s="230"/>
      <c r="AZ86" s="234"/>
      <c r="BA86" s="221">
        <f t="shared" si="2"/>
        <v>0</v>
      </c>
    </row>
    <row r="87" spans="1:53" ht="15">
      <c r="A87" s="220">
        <f>IF(BA87&lt;=0,"",SUM($BA$5:BA87))</f>
      </c>
      <c r="B87" s="223"/>
      <c r="C87" s="223"/>
      <c r="D87" s="223"/>
      <c r="E87" s="223"/>
      <c r="F87" s="223"/>
      <c r="G87" s="223"/>
      <c r="H87" s="223"/>
      <c r="I87" s="223"/>
      <c r="J87" s="224"/>
      <c r="K87" s="225"/>
      <c r="L87" s="226"/>
      <c r="M87" s="226"/>
      <c r="N87" s="227"/>
      <c r="O87" s="226"/>
      <c r="P87" s="226"/>
      <c r="Q87" s="226"/>
      <c r="R87" s="226"/>
      <c r="S87" s="226"/>
      <c r="T87" s="228"/>
      <c r="U87" s="226"/>
      <c r="V87" s="228"/>
      <c r="W87" s="226"/>
      <c r="X87" s="228"/>
      <c r="Y87" s="226"/>
      <c r="Z87" s="228"/>
      <c r="AA87" s="226"/>
      <c r="AB87" s="228"/>
      <c r="AC87" s="229"/>
      <c r="AD87" s="229"/>
      <c r="AE87" s="228"/>
      <c r="AF87" s="230"/>
      <c r="AG87" s="228"/>
      <c r="AH87" s="230"/>
      <c r="AI87" s="228"/>
      <c r="AJ87" s="230"/>
      <c r="AK87" s="228"/>
      <c r="AL87" s="231"/>
      <c r="AM87" s="228"/>
      <c r="AN87" s="230"/>
      <c r="AO87" s="228"/>
      <c r="AP87" s="231"/>
      <c r="AQ87" s="228"/>
      <c r="AR87" s="231"/>
      <c r="AS87" s="232"/>
      <c r="AT87" s="231"/>
      <c r="AU87" s="233"/>
      <c r="AV87" s="230"/>
      <c r="AW87" s="233"/>
      <c r="AX87" s="230"/>
      <c r="AY87" s="230"/>
      <c r="AZ87" s="234"/>
      <c r="BA87" s="221">
        <f t="shared" si="2"/>
        <v>0</v>
      </c>
    </row>
    <row r="88" spans="1:53" ht="15">
      <c r="A88" s="220">
        <f>IF(BA88&lt;=0,"",SUM($BA$5:BA88))</f>
      </c>
      <c r="B88" s="223"/>
      <c r="C88" s="223"/>
      <c r="D88" s="223"/>
      <c r="E88" s="223"/>
      <c r="F88" s="223"/>
      <c r="G88" s="223"/>
      <c r="H88" s="223"/>
      <c r="I88" s="223"/>
      <c r="J88" s="224"/>
      <c r="K88" s="225"/>
      <c r="L88" s="226"/>
      <c r="M88" s="226"/>
      <c r="N88" s="227"/>
      <c r="O88" s="226"/>
      <c r="P88" s="226"/>
      <c r="Q88" s="226"/>
      <c r="R88" s="226"/>
      <c r="S88" s="226"/>
      <c r="T88" s="228"/>
      <c r="U88" s="226"/>
      <c r="V88" s="228"/>
      <c r="W88" s="226"/>
      <c r="X88" s="228"/>
      <c r="Y88" s="226"/>
      <c r="Z88" s="228"/>
      <c r="AA88" s="226"/>
      <c r="AB88" s="228"/>
      <c r="AC88" s="229"/>
      <c r="AD88" s="229"/>
      <c r="AE88" s="228"/>
      <c r="AF88" s="230"/>
      <c r="AG88" s="228"/>
      <c r="AH88" s="230"/>
      <c r="AI88" s="228"/>
      <c r="AJ88" s="230"/>
      <c r="AK88" s="228"/>
      <c r="AL88" s="231"/>
      <c r="AM88" s="228"/>
      <c r="AN88" s="230"/>
      <c r="AO88" s="228"/>
      <c r="AP88" s="231"/>
      <c r="AQ88" s="228"/>
      <c r="AR88" s="231"/>
      <c r="AS88" s="232"/>
      <c r="AT88" s="231"/>
      <c r="AU88" s="233"/>
      <c r="AV88" s="230"/>
      <c r="AW88" s="233"/>
      <c r="AX88" s="230"/>
      <c r="AY88" s="230"/>
      <c r="AZ88" s="234"/>
      <c r="BA88" s="221">
        <f t="shared" si="2"/>
        <v>0</v>
      </c>
    </row>
    <row r="89" spans="1:53" ht="15">
      <c r="A89" s="220">
        <f>IF(BA89&lt;=0,"",SUM($BA$5:BA89))</f>
      </c>
      <c r="B89" s="223"/>
      <c r="C89" s="223"/>
      <c r="D89" s="223"/>
      <c r="E89" s="223"/>
      <c r="F89" s="223"/>
      <c r="G89" s="223"/>
      <c r="H89" s="223"/>
      <c r="I89" s="223"/>
      <c r="J89" s="224"/>
      <c r="K89" s="225"/>
      <c r="L89" s="226"/>
      <c r="M89" s="226"/>
      <c r="N89" s="227"/>
      <c r="O89" s="226"/>
      <c r="P89" s="226"/>
      <c r="Q89" s="226"/>
      <c r="R89" s="226"/>
      <c r="S89" s="226"/>
      <c r="T89" s="228"/>
      <c r="U89" s="226"/>
      <c r="V89" s="228"/>
      <c r="W89" s="226"/>
      <c r="X89" s="228"/>
      <c r="Y89" s="226"/>
      <c r="Z89" s="228"/>
      <c r="AA89" s="226"/>
      <c r="AB89" s="228"/>
      <c r="AC89" s="229"/>
      <c r="AD89" s="229"/>
      <c r="AE89" s="228"/>
      <c r="AF89" s="230"/>
      <c r="AG89" s="228"/>
      <c r="AH89" s="230"/>
      <c r="AI89" s="228"/>
      <c r="AJ89" s="230"/>
      <c r="AK89" s="228"/>
      <c r="AL89" s="231"/>
      <c r="AM89" s="228"/>
      <c r="AN89" s="230"/>
      <c r="AO89" s="228"/>
      <c r="AP89" s="231"/>
      <c r="AQ89" s="228"/>
      <c r="AR89" s="231"/>
      <c r="AS89" s="232"/>
      <c r="AT89" s="231"/>
      <c r="AU89" s="233"/>
      <c r="AV89" s="230"/>
      <c r="AW89" s="233"/>
      <c r="AX89" s="230"/>
      <c r="AY89" s="230"/>
      <c r="AZ89" s="234"/>
      <c r="BA89" s="221">
        <f t="shared" si="2"/>
        <v>0</v>
      </c>
    </row>
    <row r="90" spans="1:53" ht="15">
      <c r="A90" s="220">
        <f>IF(BA90&lt;=0,"",SUM($BA$5:BA90))</f>
      </c>
      <c r="B90" s="223"/>
      <c r="C90" s="223"/>
      <c r="D90" s="223"/>
      <c r="E90" s="223"/>
      <c r="F90" s="223"/>
      <c r="G90" s="223"/>
      <c r="H90" s="223"/>
      <c r="I90" s="223"/>
      <c r="J90" s="224"/>
      <c r="K90" s="225"/>
      <c r="L90" s="226"/>
      <c r="M90" s="226"/>
      <c r="N90" s="227"/>
      <c r="O90" s="226"/>
      <c r="P90" s="226"/>
      <c r="Q90" s="226"/>
      <c r="R90" s="226"/>
      <c r="S90" s="226"/>
      <c r="T90" s="228"/>
      <c r="U90" s="226"/>
      <c r="V90" s="228"/>
      <c r="W90" s="226"/>
      <c r="X90" s="228"/>
      <c r="Y90" s="226"/>
      <c r="Z90" s="228"/>
      <c r="AA90" s="226"/>
      <c r="AB90" s="228"/>
      <c r="AC90" s="229"/>
      <c r="AD90" s="229"/>
      <c r="AE90" s="228"/>
      <c r="AF90" s="230"/>
      <c r="AG90" s="228"/>
      <c r="AH90" s="230"/>
      <c r="AI90" s="228"/>
      <c r="AJ90" s="230"/>
      <c r="AK90" s="228"/>
      <c r="AL90" s="231"/>
      <c r="AM90" s="228"/>
      <c r="AN90" s="230"/>
      <c r="AO90" s="228"/>
      <c r="AP90" s="231"/>
      <c r="AQ90" s="228"/>
      <c r="AR90" s="231"/>
      <c r="AS90" s="232"/>
      <c r="AT90" s="231"/>
      <c r="AU90" s="233"/>
      <c r="AV90" s="230"/>
      <c r="AW90" s="233"/>
      <c r="AX90" s="230"/>
      <c r="AY90" s="230"/>
      <c r="AZ90" s="234"/>
      <c r="BA90" s="221">
        <f t="shared" si="2"/>
        <v>0</v>
      </c>
    </row>
    <row r="91" spans="1:53" ht="15">
      <c r="A91" s="220">
        <f>IF(BA91&lt;=0,"",SUM($BA$5:BA91))</f>
      </c>
      <c r="B91" s="223"/>
      <c r="C91" s="223"/>
      <c r="D91" s="223"/>
      <c r="E91" s="223"/>
      <c r="F91" s="223"/>
      <c r="G91" s="223"/>
      <c r="H91" s="223"/>
      <c r="I91" s="223"/>
      <c r="J91" s="224"/>
      <c r="K91" s="225"/>
      <c r="L91" s="226"/>
      <c r="M91" s="226"/>
      <c r="N91" s="227"/>
      <c r="O91" s="226"/>
      <c r="P91" s="226"/>
      <c r="Q91" s="226"/>
      <c r="R91" s="226"/>
      <c r="S91" s="226"/>
      <c r="T91" s="228"/>
      <c r="U91" s="226"/>
      <c r="V91" s="228"/>
      <c r="W91" s="226"/>
      <c r="X91" s="228"/>
      <c r="Y91" s="226"/>
      <c r="Z91" s="228"/>
      <c r="AA91" s="226"/>
      <c r="AB91" s="228"/>
      <c r="AC91" s="229"/>
      <c r="AD91" s="229"/>
      <c r="AE91" s="228"/>
      <c r="AF91" s="230"/>
      <c r="AG91" s="228"/>
      <c r="AH91" s="230"/>
      <c r="AI91" s="228"/>
      <c r="AJ91" s="230"/>
      <c r="AK91" s="228"/>
      <c r="AL91" s="231"/>
      <c r="AM91" s="228"/>
      <c r="AN91" s="230"/>
      <c r="AO91" s="228"/>
      <c r="AP91" s="231"/>
      <c r="AQ91" s="228"/>
      <c r="AR91" s="231"/>
      <c r="AS91" s="232"/>
      <c r="AT91" s="231"/>
      <c r="AU91" s="233"/>
      <c r="AV91" s="230"/>
      <c r="AW91" s="233"/>
      <c r="AX91" s="230"/>
      <c r="AY91" s="230"/>
      <c r="AZ91" s="234"/>
      <c r="BA91" s="221">
        <f t="shared" si="2"/>
        <v>0</v>
      </c>
    </row>
    <row r="92" spans="1:53" ht="15">
      <c r="A92" s="220">
        <f>IF(BA92&lt;=0,"",SUM($BA$5:BA92))</f>
      </c>
      <c r="B92" s="223"/>
      <c r="C92" s="223"/>
      <c r="D92" s="223"/>
      <c r="E92" s="223"/>
      <c r="F92" s="223"/>
      <c r="G92" s="223"/>
      <c r="H92" s="223"/>
      <c r="I92" s="223"/>
      <c r="J92" s="224"/>
      <c r="K92" s="225"/>
      <c r="L92" s="226"/>
      <c r="M92" s="226"/>
      <c r="N92" s="227"/>
      <c r="O92" s="226"/>
      <c r="P92" s="226"/>
      <c r="Q92" s="226"/>
      <c r="R92" s="226"/>
      <c r="S92" s="226"/>
      <c r="T92" s="228"/>
      <c r="U92" s="226"/>
      <c r="V92" s="228"/>
      <c r="W92" s="226"/>
      <c r="X92" s="228"/>
      <c r="Y92" s="226"/>
      <c r="Z92" s="228"/>
      <c r="AA92" s="226"/>
      <c r="AB92" s="228"/>
      <c r="AC92" s="229"/>
      <c r="AD92" s="229"/>
      <c r="AE92" s="228"/>
      <c r="AF92" s="230"/>
      <c r="AG92" s="228"/>
      <c r="AH92" s="230"/>
      <c r="AI92" s="228"/>
      <c r="AJ92" s="230"/>
      <c r="AK92" s="228"/>
      <c r="AL92" s="231"/>
      <c r="AM92" s="228"/>
      <c r="AN92" s="230"/>
      <c r="AO92" s="228"/>
      <c r="AP92" s="231"/>
      <c r="AQ92" s="228"/>
      <c r="AR92" s="231"/>
      <c r="AS92" s="232"/>
      <c r="AT92" s="231"/>
      <c r="AU92" s="233"/>
      <c r="AV92" s="230"/>
      <c r="AW92" s="233"/>
      <c r="AX92" s="230"/>
      <c r="AY92" s="230"/>
      <c r="AZ92" s="234"/>
      <c r="BA92" s="221">
        <f t="shared" si="2"/>
        <v>0</v>
      </c>
    </row>
    <row r="93" spans="1:53" ht="15">
      <c r="A93" s="220">
        <f>IF(BA93&lt;=0,"",SUM($BA$5:BA93))</f>
      </c>
      <c r="B93" s="223"/>
      <c r="C93" s="223"/>
      <c r="D93" s="223"/>
      <c r="E93" s="223"/>
      <c r="F93" s="223"/>
      <c r="G93" s="223"/>
      <c r="H93" s="223"/>
      <c r="I93" s="223"/>
      <c r="J93" s="224"/>
      <c r="K93" s="225"/>
      <c r="L93" s="226"/>
      <c r="M93" s="226"/>
      <c r="N93" s="227"/>
      <c r="O93" s="226"/>
      <c r="P93" s="226"/>
      <c r="Q93" s="226"/>
      <c r="R93" s="226"/>
      <c r="S93" s="226"/>
      <c r="T93" s="228"/>
      <c r="U93" s="226"/>
      <c r="V93" s="228"/>
      <c r="W93" s="226"/>
      <c r="X93" s="228"/>
      <c r="Y93" s="226"/>
      <c r="Z93" s="228"/>
      <c r="AA93" s="226"/>
      <c r="AB93" s="228"/>
      <c r="AC93" s="229"/>
      <c r="AD93" s="229"/>
      <c r="AE93" s="228"/>
      <c r="AF93" s="230"/>
      <c r="AG93" s="228"/>
      <c r="AH93" s="230"/>
      <c r="AI93" s="228"/>
      <c r="AJ93" s="230"/>
      <c r="AK93" s="228"/>
      <c r="AL93" s="231"/>
      <c r="AM93" s="228"/>
      <c r="AN93" s="230"/>
      <c r="AO93" s="228"/>
      <c r="AP93" s="231"/>
      <c r="AQ93" s="228"/>
      <c r="AR93" s="231"/>
      <c r="AS93" s="232"/>
      <c r="AT93" s="231"/>
      <c r="AU93" s="233"/>
      <c r="AV93" s="230"/>
      <c r="AW93" s="233"/>
      <c r="AX93" s="230"/>
      <c r="AY93" s="230"/>
      <c r="AZ93" s="234"/>
      <c r="BA93" s="221">
        <f t="shared" si="2"/>
        <v>0</v>
      </c>
    </row>
    <row r="94" spans="1:53" ht="15">
      <c r="A94" s="220">
        <f>IF(BA94&lt;=0,"",SUM($BA$5:BA94))</f>
      </c>
      <c r="B94" s="223"/>
      <c r="C94" s="223"/>
      <c r="D94" s="223"/>
      <c r="E94" s="223"/>
      <c r="F94" s="223"/>
      <c r="G94" s="223"/>
      <c r="H94" s="223"/>
      <c r="I94" s="223"/>
      <c r="J94" s="224"/>
      <c r="K94" s="225"/>
      <c r="L94" s="226"/>
      <c r="M94" s="226"/>
      <c r="N94" s="227"/>
      <c r="O94" s="226"/>
      <c r="P94" s="226"/>
      <c r="Q94" s="226"/>
      <c r="R94" s="226"/>
      <c r="S94" s="226"/>
      <c r="T94" s="228"/>
      <c r="U94" s="226"/>
      <c r="V94" s="228"/>
      <c r="W94" s="226"/>
      <c r="X94" s="228"/>
      <c r="Y94" s="226"/>
      <c r="Z94" s="228"/>
      <c r="AA94" s="226"/>
      <c r="AB94" s="228"/>
      <c r="AC94" s="229"/>
      <c r="AD94" s="229"/>
      <c r="AE94" s="228"/>
      <c r="AF94" s="230"/>
      <c r="AG94" s="228"/>
      <c r="AH94" s="230"/>
      <c r="AI94" s="228"/>
      <c r="AJ94" s="230"/>
      <c r="AK94" s="228"/>
      <c r="AL94" s="231"/>
      <c r="AM94" s="228"/>
      <c r="AN94" s="230"/>
      <c r="AO94" s="228"/>
      <c r="AP94" s="231"/>
      <c r="AQ94" s="228"/>
      <c r="AR94" s="231"/>
      <c r="AS94" s="232"/>
      <c r="AT94" s="231"/>
      <c r="AU94" s="233"/>
      <c r="AV94" s="230"/>
      <c r="AW94" s="233"/>
      <c r="AX94" s="230"/>
      <c r="AY94" s="230"/>
      <c r="AZ94" s="234"/>
      <c r="BA94" s="221">
        <f t="shared" si="2"/>
        <v>0</v>
      </c>
    </row>
    <row r="95" spans="1:53" ht="15">
      <c r="A95" s="220">
        <f>IF(BA95&lt;=0,"",SUM($BA$5:BA95))</f>
      </c>
      <c r="B95" s="223"/>
      <c r="C95" s="223"/>
      <c r="D95" s="223"/>
      <c r="E95" s="223"/>
      <c r="F95" s="223"/>
      <c r="G95" s="223"/>
      <c r="H95" s="223"/>
      <c r="I95" s="223"/>
      <c r="J95" s="224"/>
      <c r="K95" s="225"/>
      <c r="L95" s="226"/>
      <c r="M95" s="226"/>
      <c r="N95" s="227"/>
      <c r="O95" s="226"/>
      <c r="P95" s="226"/>
      <c r="Q95" s="226"/>
      <c r="R95" s="226"/>
      <c r="S95" s="226"/>
      <c r="T95" s="228"/>
      <c r="U95" s="226"/>
      <c r="V95" s="228"/>
      <c r="W95" s="226"/>
      <c r="X95" s="228"/>
      <c r="Y95" s="226"/>
      <c r="Z95" s="228"/>
      <c r="AA95" s="226"/>
      <c r="AB95" s="228"/>
      <c r="AC95" s="229"/>
      <c r="AD95" s="229"/>
      <c r="AE95" s="228"/>
      <c r="AF95" s="230"/>
      <c r="AG95" s="228"/>
      <c r="AH95" s="230"/>
      <c r="AI95" s="228"/>
      <c r="AJ95" s="230"/>
      <c r="AK95" s="228"/>
      <c r="AL95" s="231"/>
      <c r="AM95" s="228"/>
      <c r="AN95" s="230"/>
      <c r="AO95" s="228"/>
      <c r="AP95" s="231"/>
      <c r="AQ95" s="228"/>
      <c r="AR95" s="231"/>
      <c r="AS95" s="232"/>
      <c r="AT95" s="231"/>
      <c r="AU95" s="233"/>
      <c r="AV95" s="230"/>
      <c r="AW95" s="233"/>
      <c r="AX95" s="230"/>
      <c r="AY95" s="230"/>
      <c r="AZ95" s="234"/>
      <c r="BA95" s="221">
        <f t="shared" si="2"/>
        <v>0</v>
      </c>
    </row>
    <row r="96" spans="1:53" ht="15">
      <c r="A96" s="220">
        <f>IF(BA96&lt;=0,"",SUM($BA$5:BA96))</f>
      </c>
      <c r="B96" s="223"/>
      <c r="C96" s="223"/>
      <c r="D96" s="223"/>
      <c r="E96" s="223"/>
      <c r="F96" s="223"/>
      <c r="G96" s="223"/>
      <c r="H96" s="223"/>
      <c r="I96" s="223"/>
      <c r="J96" s="224"/>
      <c r="K96" s="225"/>
      <c r="L96" s="226"/>
      <c r="M96" s="226"/>
      <c r="N96" s="227"/>
      <c r="O96" s="226"/>
      <c r="P96" s="226"/>
      <c r="Q96" s="226"/>
      <c r="R96" s="226"/>
      <c r="S96" s="226"/>
      <c r="T96" s="228"/>
      <c r="U96" s="226"/>
      <c r="V96" s="228"/>
      <c r="W96" s="226"/>
      <c r="X96" s="228"/>
      <c r="Y96" s="226"/>
      <c r="Z96" s="228"/>
      <c r="AA96" s="226"/>
      <c r="AB96" s="228"/>
      <c r="AC96" s="229"/>
      <c r="AD96" s="229"/>
      <c r="AE96" s="228"/>
      <c r="AF96" s="230"/>
      <c r="AG96" s="228"/>
      <c r="AH96" s="230"/>
      <c r="AI96" s="228"/>
      <c r="AJ96" s="230"/>
      <c r="AK96" s="228"/>
      <c r="AL96" s="231"/>
      <c r="AM96" s="228"/>
      <c r="AN96" s="230"/>
      <c r="AO96" s="228"/>
      <c r="AP96" s="231"/>
      <c r="AQ96" s="228"/>
      <c r="AR96" s="231"/>
      <c r="AS96" s="232"/>
      <c r="AT96" s="231"/>
      <c r="AU96" s="233"/>
      <c r="AV96" s="230"/>
      <c r="AW96" s="233"/>
      <c r="AX96" s="230"/>
      <c r="AY96" s="230"/>
      <c r="AZ96" s="234"/>
      <c r="BA96" s="221">
        <f t="shared" si="2"/>
        <v>0</v>
      </c>
    </row>
    <row r="97" spans="1:53" ht="15">
      <c r="A97" s="220">
        <f>IF(BA97&lt;=0,"",SUM($BA$5:BA97))</f>
      </c>
      <c r="B97" s="223"/>
      <c r="C97" s="223"/>
      <c r="D97" s="223"/>
      <c r="E97" s="223"/>
      <c r="F97" s="223"/>
      <c r="G97" s="223"/>
      <c r="H97" s="223"/>
      <c r="I97" s="223"/>
      <c r="J97" s="224"/>
      <c r="K97" s="225"/>
      <c r="L97" s="226"/>
      <c r="M97" s="226"/>
      <c r="N97" s="227"/>
      <c r="O97" s="226"/>
      <c r="P97" s="226"/>
      <c r="Q97" s="226"/>
      <c r="R97" s="226"/>
      <c r="S97" s="226"/>
      <c r="T97" s="228"/>
      <c r="U97" s="226"/>
      <c r="V97" s="228"/>
      <c r="W97" s="226"/>
      <c r="X97" s="228"/>
      <c r="Y97" s="226"/>
      <c r="Z97" s="228"/>
      <c r="AA97" s="226"/>
      <c r="AB97" s="228"/>
      <c r="AC97" s="229"/>
      <c r="AD97" s="229"/>
      <c r="AE97" s="228"/>
      <c r="AF97" s="230"/>
      <c r="AG97" s="228"/>
      <c r="AH97" s="230"/>
      <c r="AI97" s="228"/>
      <c r="AJ97" s="230"/>
      <c r="AK97" s="228"/>
      <c r="AL97" s="231"/>
      <c r="AM97" s="228"/>
      <c r="AN97" s="230"/>
      <c r="AO97" s="228"/>
      <c r="AP97" s="231"/>
      <c r="AQ97" s="228"/>
      <c r="AR97" s="231"/>
      <c r="AS97" s="232"/>
      <c r="AT97" s="231"/>
      <c r="AU97" s="233"/>
      <c r="AV97" s="230"/>
      <c r="AW97" s="233"/>
      <c r="AX97" s="230"/>
      <c r="AY97" s="230"/>
      <c r="AZ97" s="234"/>
      <c r="BA97" s="221">
        <f t="shared" si="2"/>
        <v>0</v>
      </c>
    </row>
    <row r="98" spans="1:53" ht="15">
      <c r="A98" s="220">
        <f>IF(BA98&lt;=0,"",SUM($BA$5:BA98))</f>
      </c>
      <c r="B98" s="223"/>
      <c r="C98" s="223"/>
      <c r="D98" s="223"/>
      <c r="E98" s="223"/>
      <c r="F98" s="223"/>
      <c r="G98" s="223"/>
      <c r="H98" s="223"/>
      <c r="I98" s="223"/>
      <c r="J98" s="224"/>
      <c r="K98" s="225"/>
      <c r="L98" s="226"/>
      <c r="M98" s="226"/>
      <c r="N98" s="227"/>
      <c r="O98" s="226"/>
      <c r="P98" s="226"/>
      <c r="Q98" s="226"/>
      <c r="R98" s="226"/>
      <c r="S98" s="226"/>
      <c r="T98" s="228"/>
      <c r="U98" s="226"/>
      <c r="V98" s="228"/>
      <c r="W98" s="226"/>
      <c r="X98" s="228"/>
      <c r="Y98" s="226"/>
      <c r="Z98" s="228"/>
      <c r="AA98" s="226"/>
      <c r="AB98" s="228"/>
      <c r="AC98" s="229"/>
      <c r="AD98" s="229"/>
      <c r="AE98" s="228"/>
      <c r="AF98" s="230"/>
      <c r="AG98" s="228"/>
      <c r="AH98" s="230"/>
      <c r="AI98" s="228"/>
      <c r="AJ98" s="230"/>
      <c r="AK98" s="228"/>
      <c r="AL98" s="231"/>
      <c r="AM98" s="228"/>
      <c r="AN98" s="230"/>
      <c r="AO98" s="228"/>
      <c r="AP98" s="231"/>
      <c r="AQ98" s="228"/>
      <c r="AR98" s="231"/>
      <c r="AS98" s="232"/>
      <c r="AT98" s="231"/>
      <c r="AU98" s="233"/>
      <c r="AV98" s="230"/>
      <c r="AW98" s="233"/>
      <c r="AX98" s="230"/>
      <c r="AY98" s="230"/>
      <c r="AZ98" s="234"/>
      <c r="BA98" s="221">
        <f t="shared" si="2"/>
        <v>0</v>
      </c>
    </row>
    <row r="99" spans="1:53" ht="15">
      <c r="A99" s="220">
        <f>IF(BA99&lt;=0,"",SUM($BA$5:BA99))</f>
      </c>
      <c r="B99" s="223"/>
      <c r="C99" s="223"/>
      <c r="D99" s="223"/>
      <c r="E99" s="223"/>
      <c r="F99" s="223"/>
      <c r="G99" s="223"/>
      <c r="H99" s="223"/>
      <c r="I99" s="223"/>
      <c r="J99" s="224"/>
      <c r="K99" s="225"/>
      <c r="L99" s="226"/>
      <c r="M99" s="226"/>
      <c r="N99" s="227"/>
      <c r="O99" s="226"/>
      <c r="P99" s="226"/>
      <c r="Q99" s="226"/>
      <c r="R99" s="226"/>
      <c r="S99" s="226"/>
      <c r="T99" s="228"/>
      <c r="U99" s="226"/>
      <c r="V99" s="228"/>
      <c r="W99" s="226"/>
      <c r="X99" s="228"/>
      <c r="Y99" s="226"/>
      <c r="Z99" s="228"/>
      <c r="AA99" s="226"/>
      <c r="AB99" s="228"/>
      <c r="AC99" s="229"/>
      <c r="AD99" s="229"/>
      <c r="AE99" s="228"/>
      <c r="AF99" s="230"/>
      <c r="AG99" s="228"/>
      <c r="AH99" s="230"/>
      <c r="AI99" s="228"/>
      <c r="AJ99" s="230"/>
      <c r="AK99" s="228"/>
      <c r="AL99" s="231"/>
      <c r="AM99" s="228"/>
      <c r="AN99" s="230"/>
      <c r="AO99" s="228"/>
      <c r="AP99" s="231"/>
      <c r="AQ99" s="228"/>
      <c r="AR99" s="231"/>
      <c r="AS99" s="232"/>
      <c r="AT99" s="231"/>
      <c r="AU99" s="233"/>
      <c r="AV99" s="230"/>
      <c r="AW99" s="233"/>
      <c r="AX99" s="230"/>
      <c r="AY99" s="230"/>
      <c r="AZ99" s="234"/>
      <c r="BA99" s="221">
        <f t="shared" si="2"/>
        <v>0</v>
      </c>
    </row>
    <row r="100" spans="1:53" ht="15">
      <c r="A100" s="220">
        <f>IF(BA100&lt;=0,"",SUM($BA$5:BA100))</f>
      </c>
      <c r="B100" s="223"/>
      <c r="C100" s="223"/>
      <c r="D100" s="223"/>
      <c r="E100" s="223"/>
      <c r="F100" s="223"/>
      <c r="G100" s="223"/>
      <c r="H100" s="223"/>
      <c r="I100" s="223"/>
      <c r="J100" s="224"/>
      <c r="K100" s="225"/>
      <c r="L100" s="226"/>
      <c r="M100" s="226"/>
      <c r="N100" s="227"/>
      <c r="O100" s="226"/>
      <c r="P100" s="226"/>
      <c r="Q100" s="226"/>
      <c r="R100" s="226"/>
      <c r="S100" s="226"/>
      <c r="T100" s="228"/>
      <c r="U100" s="226"/>
      <c r="V100" s="228"/>
      <c r="W100" s="226"/>
      <c r="X100" s="228"/>
      <c r="Y100" s="226"/>
      <c r="Z100" s="228"/>
      <c r="AA100" s="226"/>
      <c r="AB100" s="228"/>
      <c r="AC100" s="229"/>
      <c r="AD100" s="229"/>
      <c r="AE100" s="228"/>
      <c r="AF100" s="230"/>
      <c r="AG100" s="228"/>
      <c r="AH100" s="230"/>
      <c r="AI100" s="228"/>
      <c r="AJ100" s="230"/>
      <c r="AK100" s="228"/>
      <c r="AL100" s="231"/>
      <c r="AM100" s="228"/>
      <c r="AN100" s="230"/>
      <c r="AO100" s="228"/>
      <c r="AP100" s="231"/>
      <c r="AQ100" s="228"/>
      <c r="AR100" s="231"/>
      <c r="AS100" s="232"/>
      <c r="AT100" s="231"/>
      <c r="AU100" s="233"/>
      <c r="AV100" s="230"/>
      <c r="AW100" s="233"/>
      <c r="AX100" s="230"/>
      <c r="AY100" s="230"/>
      <c r="AZ100" s="234"/>
      <c r="BA100" s="221">
        <f t="shared" si="2"/>
        <v>0</v>
      </c>
    </row>
    <row r="101" spans="1:53" ht="15">
      <c r="A101" s="220">
        <f>IF(BA101&lt;=0,"",SUM($BA$5:BA101))</f>
      </c>
      <c r="B101" s="223"/>
      <c r="C101" s="223"/>
      <c r="D101" s="223"/>
      <c r="E101" s="223"/>
      <c r="F101" s="223"/>
      <c r="G101" s="223"/>
      <c r="H101" s="223"/>
      <c r="I101" s="223"/>
      <c r="J101" s="224"/>
      <c r="K101" s="225"/>
      <c r="L101" s="226"/>
      <c r="M101" s="226"/>
      <c r="N101" s="227"/>
      <c r="O101" s="226"/>
      <c r="P101" s="226"/>
      <c r="Q101" s="226"/>
      <c r="R101" s="226"/>
      <c r="S101" s="226"/>
      <c r="T101" s="228"/>
      <c r="U101" s="226"/>
      <c r="V101" s="228"/>
      <c r="W101" s="226"/>
      <c r="X101" s="228"/>
      <c r="Y101" s="226"/>
      <c r="Z101" s="228"/>
      <c r="AA101" s="226"/>
      <c r="AB101" s="228"/>
      <c r="AC101" s="229"/>
      <c r="AD101" s="229"/>
      <c r="AE101" s="228"/>
      <c r="AF101" s="230"/>
      <c r="AG101" s="228"/>
      <c r="AH101" s="230"/>
      <c r="AI101" s="228"/>
      <c r="AJ101" s="230"/>
      <c r="AK101" s="228"/>
      <c r="AL101" s="231"/>
      <c r="AM101" s="228"/>
      <c r="AN101" s="230"/>
      <c r="AO101" s="228"/>
      <c r="AP101" s="231"/>
      <c r="AQ101" s="228"/>
      <c r="AR101" s="231"/>
      <c r="AS101" s="232"/>
      <c r="AT101" s="231"/>
      <c r="AU101" s="233"/>
      <c r="AV101" s="230"/>
      <c r="AW101" s="233"/>
      <c r="AX101" s="230"/>
      <c r="AY101" s="230"/>
      <c r="AZ101" s="234"/>
      <c r="BA101" s="221">
        <f aca="true" t="shared" si="3" ref="BA101:BA114">IF(AT101&lt;=0,0,1)</f>
        <v>0</v>
      </c>
    </row>
    <row r="102" spans="1:53" ht="15">
      <c r="A102" s="220">
        <f>IF(BA102&lt;=0,"",SUM($BA$5:BA102))</f>
      </c>
      <c r="B102" s="223"/>
      <c r="C102" s="223"/>
      <c r="D102" s="223"/>
      <c r="E102" s="223"/>
      <c r="F102" s="223"/>
      <c r="G102" s="223"/>
      <c r="H102" s="223"/>
      <c r="I102" s="223"/>
      <c r="J102" s="224"/>
      <c r="K102" s="225"/>
      <c r="L102" s="226"/>
      <c r="M102" s="226"/>
      <c r="N102" s="227"/>
      <c r="O102" s="226"/>
      <c r="P102" s="226"/>
      <c r="Q102" s="226"/>
      <c r="R102" s="226"/>
      <c r="S102" s="226"/>
      <c r="T102" s="228"/>
      <c r="U102" s="226"/>
      <c r="V102" s="228"/>
      <c r="W102" s="226"/>
      <c r="X102" s="228"/>
      <c r="Y102" s="226"/>
      <c r="Z102" s="228"/>
      <c r="AA102" s="226"/>
      <c r="AB102" s="228"/>
      <c r="AC102" s="229"/>
      <c r="AD102" s="229"/>
      <c r="AE102" s="228"/>
      <c r="AF102" s="230"/>
      <c r="AG102" s="228"/>
      <c r="AH102" s="230"/>
      <c r="AI102" s="228"/>
      <c r="AJ102" s="230"/>
      <c r="AK102" s="228"/>
      <c r="AL102" s="231"/>
      <c r="AM102" s="228"/>
      <c r="AN102" s="230"/>
      <c r="AO102" s="228"/>
      <c r="AP102" s="231"/>
      <c r="AQ102" s="228"/>
      <c r="AR102" s="231"/>
      <c r="AS102" s="232"/>
      <c r="AT102" s="231"/>
      <c r="AU102" s="233"/>
      <c r="AV102" s="230"/>
      <c r="AW102" s="233"/>
      <c r="AX102" s="230"/>
      <c r="AY102" s="230"/>
      <c r="AZ102" s="234"/>
      <c r="BA102" s="221">
        <f t="shared" si="3"/>
        <v>0</v>
      </c>
    </row>
    <row r="103" spans="1:53" ht="15">
      <c r="A103" s="220">
        <f>IF(BA103&lt;=0,"",SUM($BA$5:BA103))</f>
      </c>
      <c r="B103" s="223"/>
      <c r="C103" s="223"/>
      <c r="D103" s="223"/>
      <c r="E103" s="223"/>
      <c r="F103" s="223"/>
      <c r="G103" s="223"/>
      <c r="H103" s="223"/>
      <c r="I103" s="223"/>
      <c r="J103" s="224"/>
      <c r="K103" s="225"/>
      <c r="L103" s="226"/>
      <c r="M103" s="226"/>
      <c r="N103" s="227"/>
      <c r="O103" s="226"/>
      <c r="P103" s="226"/>
      <c r="Q103" s="226"/>
      <c r="R103" s="226"/>
      <c r="S103" s="226"/>
      <c r="T103" s="228"/>
      <c r="U103" s="226"/>
      <c r="V103" s="228"/>
      <c r="W103" s="226"/>
      <c r="X103" s="228"/>
      <c r="Y103" s="226"/>
      <c r="Z103" s="228"/>
      <c r="AA103" s="226"/>
      <c r="AB103" s="228"/>
      <c r="AC103" s="229"/>
      <c r="AD103" s="229"/>
      <c r="AE103" s="228"/>
      <c r="AF103" s="230"/>
      <c r="AG103" s="228"/>
      <c r="AH103" s="230"/>
      <c r="AI103" s="228"/>
      <c r="AJ103" s="230"/>
      <c r="AK103" s="228"/>
      <c r="AL103" s="231"/>
      <c r="AM103" s="228"/>
      <c r="AN103" s="230"/>
      <c r="AO103" s="228"/>
      <c r="AP103" s="231"/>
      <c r="AQ103" s="228"/>
      <c r="AR103" s="231"/>
      <c r="AS103" s="232"/>
      <c r="AT103" s="231"/>
      <c r="AU103" s="233"/>
      <c r="AV103" s="230"/>
      <c r="AW103" s="233"/>
      <c r="AX103" s="230"/>
      <c r="AY103" s="230"/>
      <c r="AZ103" s="234"/>
      <c r="BA103" s="221">
        <f t="shared" si="3"/>
        <v>0</v>
      </c>
    </row>
    <row r="104" spans="1:53" ht="15">
      <c r="A104" s="220">
        <f>IF(BA104&lt;=0,"",SUM($BA$5:BA104))</f>
      </c>
      <c r="B104" s="223"/>
      <c r="C104" s="223"/>
      <c r="D104" s="223"/>
      <c r="E104" s="223"/>
      <c r="F104" s="223"/>
      <c r="G104" s="223"/>
      <c r="H104" s="223"/>
      <c r="I104" s="223"/>
      <c r="J104" s="224"/>
      <c r="K104" s="225"/>
      <c r="L104" s="226"/>
      <c r="M104" s="226"/>
      <c r="N104" s="227"/>
      <c r="O104" s="226"/>
      <c r="P104" s="226"/>
      <c r="Q104" s="226"/>
      <c r="R104" s="226"/>
      <c r="S104" s="226"/>
      <c r="T104" s="228"/>
      <c r="U104" s="226"/>
      <c r="V104" s="228"/>
      <c r="W104" s="226"/>
      <c r="X104" s="228"/>
      <c r="Y104" s="226"/>
      <c r="Z104" s="228"/>
      <c r="AA104" s="226"/>
      <c r="AB104" s="228"/>
      <c r="AC104" s="229"/>
      <c r="AD104" s="229"/>
      <c r="AE104" s="228"/>
      <c r="AF104" s="230"/>
      <c r="AG104" s="228"/>
      <c r="AH104" s="230"/>
      <c r="AI104" s="228"/>
      <c r="AJ104" s="230"/>
      <c r="AK104" s="228"/>
      <c r="AL104" s="231"/>
      <c r="AM104" s="228"/>
      <c r="AN104" s="230"/>
      <c r="AO104" s="228"/>
      <c r="AP104" s="231"/>
      <c r="AQ104" s="228"/>
      <c r="AR104" s="231"/>
      <c r="AS104" s="232"/>
      <c r="AT104" s="231"/>
      <c r="AU104" s="233"/>
      <c r="AV104" s="230"/>
      <c r="AW104" s="233"/>
      <c r="AX104" s="230"/>
      <c r="AY104" s="230"/>
      <c r="AZ104" s="234"/>
      <c r="BA104" s="221">
        <f t="shared" si="3"/>
        <v>0</v>
      </c>
    </row>
    <row r="105" spans="1:53" ht="15">
      <c r="A105" s="220">
        <f>IF(BA105&lt;=0,"",SUM($BA$5:BA105))</f>
      </c>
      <c r="B105" s="223"/>
      <c r="C105" s="223"/>
      <c r="D105" s="223"/>
      <c r="E105" s="223"/>
      <c r="F105" s="223"/>
      <c r="G105" s="223"/>
      <c r="H105" s="223"/>
      <c r="I105" s="223"/>
      <c r="J105" s="224"/>
      <c r="K105" s="225"/>
      <c r="L105" s="226"/>
      <c r="M105" s="226"/>
      <c r="N105" s="227"/>
      <c r="O105" s="226"/>
      <c r="P105" s="226"/>
      <c r="Q105" s="226"/>
      <c r="R105" s="226"/>
      <c r="S105" s="226"/>
      <c r="T105" s="228"/>
      <c r="U105" s="226"/>
      <c r="V105" s="228"/>
      <c r="W105" s="226"/>
      <c r="X105" s="228"/>
      <c r="Y105" s="226"/>
      <c r="Z105" s="228"/>
      <c r="AA105" s="226"/>
      <c r="AB105" s="228"/>
      <c r="AC105" s="229"/>
      <c r="AD105" s="229"/>
      <c r="AE105" s="228"/>
      <c r="AF105" s="230"/>
      <c r="AG105" s="228"/>
      <c r="AH105" s="230"/>
      <c r="AI105" s="228"/>
      <c r="AJ105" s="230"/>
      <c r="AK105" s="228"/>
      <c r="AL105" s="231"/>
      <c r="AM105" s="228"/>
      <c r="AN105" s="230"/>
      <c r="AO105" s="228"/>
      <c r="AP105" s="231"/>
      <c r="AQ105" s="228"/>
      <c r="AR105" s="231"/>
      <c r="AS105" s="232"/>
      <c r="AT105" s="231"/>
      <c r="AU105" s="233"/>
      <c r="AV105" s="230"/>
      <c r="AW105" s="233"/>
      <c r="AX105" s="230"/>
      <c r="AY105" s="230"/>
      <c r="AZ105" s="234"/>
      <c r="BA105" s="221">
        <f t="shared" si="3"/>
        <v>0</v>
      </c>
    </row>
    <row r="106" spans="1:53" ht="15">
      <c r="A106" s="220">
        <f>IF(BA106&lt;=0,"",SUM($BA$5:BA106))</f>
      </c>
      <c r="B106" s="223"/>
      <c r="C106" s="223"/>
      <c r="D106" s="223"/>
      <c r="E106" s="223"/>
      <c r="F106" s="223"/>
      <c r="G106" s="223"/>
      <c r="H106" s="223"/>
      <c r="I106" s="223"/>
      <c r="J106" s="224"/>
      <c r="K106" s="225"/>
      <c r="L106" s="226"/>
      <c r="M106" s="226"/>
      <c r="N106" s="227"/>
      <c r="O106" s="226"/>
      <c r="P106" s="226"/>
      <c r="Q106" s="226"/>
      <c r="R106" s="226"/>
      <c r="S106" s="226"/>
      <c r="T106" s="228"/>
      <c r="U106" s="226"/>
      <c r="V106" s="228"/>
      <c r="W106" s="226"/>
      <c r="X106" s="228"/>
      <c r="Y106" s="226"/>
      <c r="Z106" s="228"/>
      <c r="AA106" s="226"/>
      <c r="AB106" s="228"/>
      <c r="AC106" s="229"/>
      <c r="AD106" s="229"/>
      <c r="AE106" s="228"/>
      <c r="AF106" s="230"/>
      <c r="AG106" s="228"/>
      <c r="AH106" s="230"/>
      <c r="AI106" s="228"/>
      <c r="AJ106" s="230"/>
      <c r="AK106" s="228"/>
      <c r="AL106" s="231"/>
      <c r="AM106" s="228"/>
      <c r="AN106" s="230"/>
      <c r="AO106" s="228"/>
      <c r="AP106" s="231"/>
      <c r="AQ106" s="228"/>
      <c r="AR106" s="231"/>
      <c r="AS106" s="232"/>
      <c r="AT106" s="231"/>
      <c r="AU106" s="233"/>
      <c r="AV106" s="230"/>
      <c r="AW106" s="233"/>
      <c r="AX106" s="230"/>
      <c r="AY106" s="230"/>
      <c r="AZ106" s="234"/>
      <c r="BA106" s="221">
        <f t="shared" si="3"/>
        <v>0</v>
      </c>
    </row>
    <row r="107" spans="1:53" ht="15">
      <c r="A107" s="220">
        <f>IF(BA107&lt;=0,"",SUM($BA$5:BA107))</f>
      </c>
      <c r="B107" s="223"/>
      <c r="C107" s="223"/>
      <c r="D107" s="223"/>
      <c r="E107" s="223"/>
      <c r="F107" s="223"/>
      <c r="G107" s="223"/>
      <c r="H107" s="223"/>
      <c r="I107" s="223"/>
      <c r="J107" s="224"/>
      <c r="K107" s="225"/>
      <c r="L107" s="226"/>
      <c r="M107" s="226"/>
      <c r="N107" s="227"/>
      <c r="O107" s="226"/>
      <c r="P107" s="226"/>
      <c r="Q107" s="226"/>
      <c r="R107" s="226"/>
      <c r="S107" s="226"/>
      <c r="T107" s="228"/>
      <c r="U107" s="226"/>
      <c r="V107" s="228"/>
      <c r="W107" s="226"/>
      <c r="X107" s="228"/>
      <c r="Y107" s="226"/>
      <c r="Z107" s="228"/>
      <c r="AA107" s="226"/>
      <c r="AB107" s="228"/>
      <c r="AC107" s="229"/>
      <c r="AD107" s="229"/>
      <c r="AE107" s="228"/>
      <c r="AF107" s="230"/>
      <c r="AG107" s="228"/>
      <c r="AH107" s="230"/>
      <c r="AI107" s="228"/>
      <c r="AJ107" s="230"/>
      <c r="AK107" s="228"/>
      <c r="AL107" s="231"/>
      <c r="AM107" s="228"/>
      <c r="AN107" s="230"/>
      <c r="AO107" s="228"/>
      <c r="AP107" s="231"/>
      <c r="AQ107" s="228"/>
      <c r="AR107" s="231"/>
      <c r="AS107" s="232"/>
      <c r="AT107" s="231"/>
      <c r="AU107" s="233"/>
      <c r="AV107" s="230"/>
      <c r="AW107" s="233"/>
      <c r="AX107" s="230"/>
      <c r="AY107" s="230"/>
      <c r="AZ107" s="234"/>
      <c r="BA107" s="221">
        <f t="shared" si="3"/>
        <v>0</v>
      </c>
    </row>
    <row r="108" spans="1:53" ht="15">
      <c r="A108" s="220">
        <f>IF(BA108&lt;=0,"",SUM($BA$5:BA108))</f>
      </c>
      <c r="B108" s="223"/>
      <c r="C108" s="223"/>
      <c r="D108" s="223"/>
      <c r="E108" s="223"/>
      <c r="F108" s="223"/>
      <c r="G108" s="223"/>
      <c r="H108" s="223"/>
      <c r="I108" s="223"/>
      <c r="J108" s="224"/>
      <c r="K108" s="225"/>
      <c r="L108" s="226"/>
      <c r="M108" s="226"/>
      <c r="N108" s="227"/>
      <c r="O108" s="226"/>
      <c r="P108" s="226"/>
      <c r="Q108" s="226"/>
      <c r="R108" s="226"/>
      <c r="S108" s="226"/>
      <c r="T108" s="228"/>
      <c r="U108" s="226"/>
      <c r="V108" s="228"/>
      <c r="W108" s="226"/>
      <c r="X108" s="228"/>
      <c r="Y108" s="226"/>
      <c r="Z108" s="228"/>
      <c r="AA108" s="226"/>
      <c r="AB108" s="228"/>
      <c r="AC108" s="229"/>
      <c r="AD108" s="229"/>
      <c r="AE108" s="228"/>
      <c r="AF108" s="230"/>
      <c r="AG108" s="228"/>
      <c r="AH108" s="230"/>
      <c r="AI108" s="228"/>
      <c r="AJ108" s="230"/>
      <c r="AK108" s="228"/>
      <c r="AL108" s="231"/>
      <c r="AM108" s="228"/>
      <c r="AN108" s="230"/>
      <c r="AO108" s="228"/>
      <c r="AP108" s="231"/>
      <c r="AQ108" s="228"/>
      <c r="AR108" s="231"/>
      <c r="AS108" s="232"/>
      <c r="AT108" s="231"/>
      <c r="AU108" s="233"/>
      <c r="AV108" s="230"/>
      <c r="AW108" s="233"/>
      <c r="AX108" s="230"/>
      <c r="AY108" s="230"/>
      <c r="AZ108" s="234"/>
      <c r="BA108" s="221">
        <f t="shared" si="3"/>
        <v>0</v>
      </c>
    </row>
    <row r="109" spans="1:53" ht="15">
      <c r="A109" s="220">
        <f>IF(BA109&lt;=0,"",SUM($BA$5:BA109))</f>
      </c>
      <c r="B109" s="223"/>
      <c r="C109" s="223"/>
      <c r="D109" s="223"/>
      <c r="E109" s="223"/>
      <c r="F109" s="223"/>
      <c r="G109" s="223"/>
      <c r="H109" s="223"/>
      <c r="I109" s="223"/>
      <c r="J109" s="224"/>
      <c r="K109" s="225"/>
      <c r="L109" s="226"/>
      <c r="M109" s="226"/>
      <c r="N109" s="227"/>
      <c r="O109" s="226"/>
      <c r="P109" s="226"/>
      <c r="Q109" s="226"/>
      <c r="R109" s="226"/>
      <c r="S109" s="226"/>
      <c r="T109" s="228"/>
      <c r="U109" s="226"/>
      <c r="V109" s="228"/>
      <c r="W109" s="226"/>
      <c r="X109" s="228"/>
      <c r="Y109" s="226"/>
      <c r="Z109" s="228"/>
      <c r="AA109" s="226"/>
      <c r="AB109" s="228"/>
      <c r="AC109" s="229"/>
      <c r="AD109" s="229"/>
      <c r="AE109" s="228"/>
      <c r="AF109" s="230"/>
      <c r="AG109" s="228"/>
      <c r="AH109" s="230"/>
      <c r="AI109" s="228"/>
      <c r="AJ109" s="230"/>
      <c r="AK109" s="228"/>
      <c r="AL109" s="231"/>
      <c r="AM109" s="228"/>
      <c r="AN109" s="230"/>
      <c r="AO109" s="228"/>
      <c r="AP109" s="231"/>
      <c r="AQ109" s="228"/>
      <c r="AR109" s="231"/>
      <c r="AS109" s="232"/>
      <c r="AT109" s="231"/>
      <c r="AU109" s="233"/>
      <c r="AV109" s="230"/>
      <c r="AW109" s="233"/>
      <c r="AX109" s="230"/>
      <c r="AY109" s="230"/>
      <c r="AZ109" s="234"/>
      <c r="BA109" s="221">
        <f t="shared" si="3"/>
        <v>0</v>
      </c>
    </row>
    <row r="110" spans="1:53" ht="15">
      <c r="A110" s="220">
        <f>IF(BA110&lt;=0,"",SUM($BA$5:BA110))</f>
      </c>
      <c r="B110" s="223"/>
      <c r="C110" s="223"/>
      <c r="D110" s="223"/>
      <c r="E110" s="223"/>
      <c r="F110" s="223"/>
      <c r="G110" s="223"/>
      <c r="H110" s="223"/>
      <c r="I110" s="223"/>
      <c r="J110" s="224"/>
      <c r="K110" s="225"/>
      <c r="L110" s="226"/>
      <c r="M110" s="226"/>
      <c r="N110" s="227"/>
      <c r="O110" s="226"/>
      <c r="P110" s="226"/>
      <c r="Q110" s="226"/>
      <c r="R110" s="226"/>
      <c r="S110" s="226"/>
      <c r="T110" s="228"/>
      <c r="U110" s="226"/>
      <c r="V110" s="228"/>
      <c r="W110" s="226"/>
      <c r="X110" s="228"/>
      <c r="Y110" s="226"/>
      <c r="Z110" s="228"/>
      <c r="AA110" s="226"/>
      <c r="AB110" s="228"/>
      <c r="AC110" s="229"/>
      <c r="AD110" s="229"/>
      <c r="AE110" s="228"/>
      <c r="AF110" s="230"/>
      <c r="AG110" s="228"/>
      <c r="AH110" s="230"/>
      <c r="AI110" s="228"/>
      <c r="AJ110" s="230"/>
      <c r="AK110" s="228"/>
      <c r="AL110" s="231"/>
      <c r="AM110" s="228"/>
      <c r="AN110" s="230"/>
      <c r="AO110" s="228"/>
      <c r="AP110" s="231"/>
      <c r="AQ110" s="228"/>
      <c r="AR110" s="231"/>
      <c r="AS110" s="232"/>
      <c r="AT110" s="231"/>
      <c r="AU110" s="233"/>
      <c r="AV110" s="230"/>
      <c r="AW110" s="233"/>
      <c r="AX110" s="230"/>
      <c r="AY110" s="230"/>
      <c r="AZ110" s="234"/>
      <c r="BA110" s="221">
        <f t="shared" si="3"/>
        <v>0</v>
      </c>
    </row>
    <row r="111" spans="1:53" ht="15">
      <c r="A111" s="220">
        <f>IF(BA111&lt;=0,"",SUM($BA$5:BA111))</f>
      </c>
      <c r="B111" s="223"/>
      <c r="C111" s="223"/>
      <c r="D111" s="223"/>
      <c r="E111" s="223"/>
      <c r="F111" s="223"/>
      <c r="G111" s="223"/>
      <c r="H111" s="223"/>
      <c r="I111" s="223"/>
      <c r="J111" s="224"/>
      <c r="K111" s="225"/>
      <c r="L111" s="226"/>
      <c r="M111" s="226"/>
      <c r="N111" s="227"/>
      <c r="O111" s="226"/>
      <c r="P111" s="226"/>
      <c r="Q111" s="226"/>
      <c r="R111" s="226"/>
      <c r="S111" s="226"/>
      <c r="T111" s="228"/>
      <c r="U111" s="226"/>
      <c r="V111" s="228"/>
      <c r="W111" s="226"/>
      <c r="X111" s="228"/>
      <c r="Y111" s="226"/>
      <c r="Z111" s="228"/>
      <c r="AA111" s="226"/>
      <c r="AB111" s="228"/>
      <c r="AC111" s="229"/>
      <c r="AD111" s="229"/>
      <c r="AE111" s="228"/>
      <c r="AF111" s="230"/>
      <c r="AG111" s="228"/>
      <c r="AH111" s="230"/>
      <c r="AI111" s="228"/>
      <c r="AJ111" s="230"/>
      <c r="AK111" s="228"/>
      <c r="AL111" s="231"/>
      <c r="AM111" s="228"/>
      <c r="AN111" s="230"/>
      <c r="AO111" s="228"/>
      <c r="AP111" s="231"/>
      <c r="AQ111" s="228"/>
      <c r="AR111" s="231"/>
      <c r="AS111" s="232"/>
      <c r="AT111" s="231"/>
      <c r="AU111" s="233"/>
      <c r="AV111" s="230"/>
      <c r="AW111" s="233"/>
      <c r="AX111" s="230"/>
      <c r="AY111" s="230"/>
      <c r="AZ111" s="234"/>
      <c r="BA111" s="221">
        <f t="shared" si="3"/>
        <v>0</v>
      </c>
    </row>
    <row r="112" spans="1:53" ht="15">
      <c r="A112" s="220">
        <f>IF(BA112&lt;=0,"",SUM($BA$5:BA112))</f>
      </c>
      <c r="B112" s="223"/>
      <c r="C112" s="223"/>
      <c r="D112" s="223"/>
      <c r="E112" s="223"/>
      <c r="F112" s="223"/>
      <c r="G112" s="223"/>
      <c r="H112" s="223"/>
      <c r="I112" s="223"/>
      <c r="J112" s="224"/>
      <c r="K112" s="225"/>
      <c r="L112" s="226"/>
      <c r="M112" s="226"/>
      <c r="N112" s="227"/>
      <c r="O112" s="226"/>
      <c r="P112" s="226"/>
      <c r="Q112" s="226"/>
      <c r="R112" s="226"/>
      <c r="S112" s="226"/>
      <c r="T112" s="228"/>
      <c r="U112" s="226"/>
      <c r="V112" s="228"/>
      <c r="W112" s="226"/>
      <c r="X112" s="228"/>
      <c r="Y112" s="226"/>
      <c r="Z112" s="228"/>
      <c r="AA112" s="226"/>
      <c r="AB112" s="228"/>
      <c r="AC112" s="229"/>
      <c r="AD112" s="229"/>
      <c r="AE112" s="228"/>
      <c r="AF112" s="230"/>
      <c r="AG112" s="228"/>
      <c r="AH112" s="230"/>
      <c r="AI112" s="228"/>
      <c r="AJ112" s="230"/>
      <c r="AK112" s="228"/>
      <c r="AL112" s="231"/>
      <c r="AM112" s="228"/>
      <c r="AN112" s="230"/>
      <c r="AO112" s="228"/>
      <c r="AP112" s="231"/>
      <c r="AQ112" s="228"/>
      <c r="AR112" s="231"/>
      <c r="AS112" s="232"/>
      <c r="AT112" s="231"/>
      <c r="AU112" s="233"/>
      <c r="AV112" s="230"/>
      <c r="AW112" s="233"/>
      <c r="AX112" s="230"/>
      <c r="AY112" s="230"/>
      <c r="AZ112" s="234"/>
      <c r="BA112" s="221">
        <f t="shared" si="3"/>
        <v>0</v>
      </c>
    </row>
    <row r="113" spans="1:53" ht="15">
      <c r="A113" s="220">
        <f>IF(BA113&lt;=0,"",SUM($BA$5:BA113))</f>
      </c>
      <c r="B113" s="223"/>
      <c r="C113" s="223"/>
      <c r="D113" s="223"/>
      <c r="E113" s="223"/>
      <c r="F113" s="223"/>
      <c r="G113" s="223"/>
      <c r="H113" s="223"/>
      <c r="I113" s="223"/>
      <c r="J113" s="224"/>
      <c r="K113" s="225"/>
      <c r="L113" s="226"/>
      <c r="M113" s="226"/>
      <c r="N113" s="227"/>
      <c r="O113" s="226"/>
      <c r="P113" s="226"/>
      <c r="Q113" s="226"/>
      <c r="R113" s="226"/>
      <c r="S113" s="226"/>
      <c r="T113" s="228"/>
      <c r="U113" s="226"/>
      <c r="V113" s="228"/>
      <c r="W113" s="226"/>
      <c r="X113" s="228"/>
      <c r="Y113" s="226"/>
      <c r="Z113" s="228"/>
      <c r="AA113" s="226"/>
      <c r="AB113" s="228"/>
      <c r="AC113" s="229"/>
      <c r="AD113" s="229"/>
      <c r="AE113" s="228"/>
      <c r="AF113" s="230"/>
      <c r="AG113" s="228"/>
      <c r="AH113" s="230"/>
      <c r="AI113" s="228"/>
      <c r="AJ113" s="230"/>
      <c r="AK113" s="228"/>
      <c r="AL113" s="231"/>
      <c r="AM113" s="228"/>
      <c r="AN113" s="230"/>
      <c r="AO113" s="228"/>
      <c r="AP113" s="231"/>
      <c r="AQ113" s="228"/>
      <c r="AR113" s="231"/>
      <c r="AS113" s="232"/>
      <c r="AT113" s="231"/>
      <c r="AU113" s="233"/>
      <c r="AV113" s="230"/>
      <c r="AW113" s="233"/>
      <c r="AX113" s="230"/>
      <c r="AY113" s="230"/>
      <c r="AZ113" s="234"/>
      <c r="BA113" s="221">
        <f t="shared" si="3"/>
        <v>0</v>
      </c>
    </row>
    <row r="114" spans="1:53" ht="15">
      <c r="A114" s="220">
        <f>IF(BA114&lt;=0,"",SUM($BA$5:BA114))</f>
      </c>
      <c r="B114" s="223"/>
      <c r="C114" s="223"/>
      <c r="D114" s="223"/>
      <c r="E114" s="223"/>
      <c r="F114" s="223"/>
      <c r="G114" s="223"/>
      <c r="H114" s="223"/>
      <c r="I114" s="223"/>
      <c r="J114" s="224"/>
      <c r="K114" s="225"/>
      <c r="L114" s="226"/>
      <c r="M114" s="226"/>
      <c r="N114" s="227"/>
      <c r="O114" s="226"/>
      <c r="P114" s="226"/>
      <c r="Q114" s="226"/>
      <c r="R114" s="226"/>
      <c r="S114" s="226"/>
      <c r="T114" s="228"/>
      <c r="U114" s="226"/>
      <c r="V114" s="228"/>
      <c r="W114" s="226"/>
      <c r="X114" s="228"/>
      <c r="Y114" s="226"/>
      <c r="Z114" s="228"/>
      <c r="AA114" s="226"/>
      <c r="AB114" s="228"/>
      <c r="AC114" s="229"/>
      <c r="AD114" s="229"/>
      <c r="AE114" s="228"/>
      <c r="AF114" s="230"/>
      <c r="AG114" s="228"/>
      <c r="AH114" s="230"/>
      <c r="AI114" s="228"/>
      <c r="AJ114" s="230"/>
      <c r="AK114" s="228"/>
      <c r="AL114" s="231"/>
      <c r="AM114" s="228"/>
      <c r="AN114" s="230"/>
      <c r="AO114" s="228"/>
      <c r="AP114" s="231"/>
      <c r="AQ114" s="228"/>
      <c r="AR114" s="231"/>
      <c r="AS114" s="232"/>
      <c r="AT114" s="231"/>
      <c r="AU114" s="233"/>
      <c r="AV114" s="230"/>
      <c r="AW114" s="233"/>
      <c r="AX114" s="230"/>
      <c r="AY114" s="230"/>
      <c r="AZ114" s="234"/>
      <c r="BA114" s="221">
        <f t="shared" si="3"/>
        <v>0</v>
      </c>
    </row>
    <row r="115" spans="2:52" ht="12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</row>
    <row r="116" spans="2:52" ht="12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</row>
    <row r="117" spans="2:52" ht="12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</row>
    <row r="118" spans="2:52" ht="12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</row>
    <row r="119" spans="2:52" ht="12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</row>
    <row r="120" spans="2:52" ht="12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</row>
    <row r="121" spans="2:52" ht="12.75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</row>
    <row r="122" spans="2:52" ht="12.75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</row>
    <row r="123" spans="2:52" ht="12.75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</row>
    <row r="124" spans="2:52" ht="12.75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</row>
    <row r="125" spans="2:52" ht="12.75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</row>
    <row r="126" spans="2:52" ht="12.75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</row>
    <row r="127" spans="2:52" ht="12.75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</row>
    <row r="128" spans="2:52" ht="12.75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</row>
    <row r="129" spans="2:52" ht="12.75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</row>
    <row r="130" spans="2:52" ht="12.75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</row>
    <row r="131" spans="2:52" ht="12.75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</row>
    <row r="132" spans="2:52" ht="12.75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</row>
    <row r="133" spans="2:52" ht="12.75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</row>
    <row r="134" spans="2:52" ht="12.75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</row>
    <row r="135" spans="2:52" ht="12.75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</row>
    <row r="136" spans="2:52" ht="12.75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</row>
    <row r="137" spans="2:52" ht="12.75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</row>
    <row r="138" spans="2:52" ht="12.75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</row>
    <row r="139" spans="2:52" ht="12.75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</row>
    <row r="140" spans="2:52" ht="12.75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</row>
    <row r="141" spans="2:52" ht="12.75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</row>
    <row r="142" spans="2:52" ht="12.75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</row>
    <row r="143" spans="2:52" ht="12.75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</row>
    <row r="144" spans="2:52" ht="12.75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</row>
    <row r="145" spans="2:52" ht="12.75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</row>
    <row r="146" spans="2:52" ht="12.75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34"/>
      <c r="AF146" s="234"/>
      <c r="AG146" s="234"/>
      <c r="AH146" s="234"/>
      <c r="AI146" s="234"/>
      <c r="AJ146" s="234"/>
      <c r="AK146" s="234"/>
      <c r="AL146" s="234"/>
      <c r="AM146" s="234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</row>
    <row r="147" spans="2:52" ht="12.75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</row>
    <row r="148" spans="2:52" ht="12.75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</row>
    <row r="149" spans="2:52" ht="12.75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</row>
    <row r="150" spans="2:52" ht="12.75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</row>
    <row r="151" spans="2:52" ht="12.75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</row>
    <row r="152" spans="2:52" ht="12.75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</row>
    <row r="153" spans="2:52" ht="12.75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</row>
    <row r="154" spans="2:52" ht="12.75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</row>
    <row r="155" spans="2:52" ht="12.75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</row>
    <row r="156" spans="2:52" ht="12.75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</row>
    <row r="157" spans="2:52" ht="12.75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</row>
    <row r="158" spans="2:52" ht="12.75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</row>
    <row r="159" spans="2:52" ht="12.75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</row>
    <row r="160" spans="2:52" ht="12.75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</row>
    <row r="161" spans="2:52" ht="12.75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</row>
    <row r="162" spans="2:52" ht="12.75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234"/>
      <c r="AL162" s="234"/>
      <c r="AM162" s="234"/>
      <c r="AN162" s="234"/>
      <c r="AO162" s="234"/>
      <c r="AP162" s="234"/>
      <c r="AQ162" s="234"/>
      <c r="AR162" s="234"/>
      <c r="AS162" s="234"/>
      <c r="AT162" s="234"/>
      <c r="AU162" s="234"/>
      <c r="AV162" s="234"/>
      <c r="AW162" s="234"/>
      <c r="AX162" s="234"/>
      <c r="AY162" s="234"/>
      <c r="AZ162" s="234"/>
    </row>
    <row r="163" spans="2:52" ht="12.75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</row>
    <row r="164" spans="2:52" ht="12.75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</row>
    <row r="165" spans="2:52" ht="12.75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</row>
    <row r="166" spans="2:52" ht="12.75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</row>
    <row r="167" spans="2:52" ht="12.75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</row>
    <row r="168" spans="2:52" ht="12.75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234"/>
    </row>
    <row r="169" spans="2:52" ht="12.75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</row>
    <row r="170" spans="2:52" ht="12.75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34"/>
      <c r="AO170" s="234"/>
      <c r="AP170" s="234"/>
      <c r="AQ170" s="234"/>
      <c r="AR170" s="234"/>
      <c r="AS170" s="234"/>
      <c r="AT170" s="234"/>
      <c r="AU170" s="234"/>
      <c r="AV170" s="234"/>
      <c r="AW170" s="234"/>
      <c r="AX170" s="234"/>
      <c r="AY170" s="234"/>
      <c r="AZ170" s="234"/>
    </row>
    <row r="171" spans="2:52" ht="12.75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34"/>
      <c r="AD171" s="234"/>
      <c r="AE171" s="234"/>
      <c r="AF171" s="234"/>
      <c r="AG171" s="234"/>
      <c r="AH171" s="234"/>
      <c r="AI171" s="234"/>
      <c r="AJ171" s="234"/>
      <c r="AK171" s="234"/>
      <c r="AL171" s="234"/>
      <c r="AM171" s="234"/>
      <c r="AN171" s="234"/>
      <c r="AO171" s="234"/>
      <c r="AP171" s="234"/>
      <c r="AQ171" s="234"/>
      <c r="AR171" s="234"/>
      <c r="AS171" s="234"/>
      <c r="AT171" s="234"/>
      <c r="AU171" s="234"/>
      <c r="AV171" s="234"/>
      <c r="AW171" s="234"/>
      <c r="AX171" s="234"/>
      <c r="AY171" s="234"/>
      <c r="AZ171" s="234"/>
    </row>
    <row r="172" spans="2:52" ht="12.75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34"/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T172" s="234"/>
      <c r="AU172" s="234"/>
      <c r="AV172" s="234"/>
      <c r="AW172" s="234"/>
      <c r="AX172" s="234"/>
      <c r="AY172" s="234"/>
      <c r="AZ172" s="234"/>
    </row>
    <row r="173" spans="2:52" ht="12.75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4"/>
      <c r="AN173" s="234"/>
      <c r="AO173" s="234"/>
      <c r="AP173" s="234"/>
      <c r="AQ173" s="234"/>
      <c r="AR173" s="234"/>
      <c r="AS173" s="234"/>
      <c r="AT173" s="234"/>
      <c r="AU173" s="234"/>
      <c r="AV173" s="234"/>
      <c r="AW173" s="234"/>
      <c r="AX173" s="234"/>
      <c r="AY173" s="234"/>
      <c r="AZ173" s="234"/>
    </row>
    <row r="174" spans="2:52" ht="12.75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234"/>
      <c r="AK174" s="234"/>
      <c r="AL174" s="234"/>
      <c r="AM174" s="234"/>
      <c r="AN174" s="234"/>
      <c r="AO174" s="234"/>
      <c r="AP174" s="234"/>
      <c r="AQ174" s="234"/>
      <c r="AR174" s="234"/>
      <c r="AS174" s="234"/>
      <c r="AT174" s="234"/>
      <c r="AU174" s="234"/>
      <c r="AV174" s="234"/>
      <c r="AW174" s="234"/>
      <c r="AX174" s="234"/>
      <c r="AY174" s="234"/>
      <c r="AZ174" s="234"/>
    </row>
    <row r="175" spans="2:52" ht="12.75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4"/>
      <c r="AK175" s="234"/>
      <c r="AL175" s="234"/>
      <c r="AM175" s="234"/>
      <c r="AN175" s="234"/>
      <c r="AO175" s="234"/>
      <c r="AP175" s="234"/>
      <c r="AQ175" s="234"/>
      <c r="AR175" s="234"/>
      <c r="AS175" s="234"/>
      <c r="AT175" s="234"/>
      <c r="AU175" s="234"/>
      <c r="AV175" s="234"/>
      <c r="AW175" s="234"/>
      <c r="AX175" s="234"/>
      <c r="AY175" s="234"/>
      <c r="AZ175" s="234"/>
    </row>
    <row r="176" spans="2:52" ht="12.75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34"/>
      <c r="AZ176" s="234"/>
    </row>
    <row r="177" spans="2:52" ht="12.75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34"/>
      <c r="AZ177" s="234"/>
    </row>
    <row r="178" spans="2:52" ht="12.75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34"/>
      <c r="AZ178" s="234"/>
    </row>
    <row r="179" spans="2:52" ht="12.75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4"/>
      <c r="AJ179" s="234"/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234"/>
      <c r="AU179" s="234"/>
      <c r="AV179" s="234"/>
      <c r="AW179" s="234"/>
      <c r="AX179" s="234"/>
      <c r="AY179" s="234"/>
      <c r="AZ179" s="234"/>
    </row>
    <row r="180" spans="2:52" ht="12.75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4"/>
      <c r="AJ180" s="234"/>
      <c r="AK180" s="234"/>
      <c r="AL180" s="234"/>
      <c r="AM180" s="234"/>
      <c r="AN180" s="234"/>
      <c r="AO180" s="234"/>
      <c r="AP180" s="234"/>
      <c r="AQ180" s="234"/>
      <c r="AR180" s="234"/>
      <c r="AS180" s="234"/>
      <c r="AT180" s="234"/>
      <c r="AU180" s="234"/>
      <c r="AV180" s="234"/>
      <c r="AW180" s="234"/>
      <c r="AX180" s="234"/>
      <c r="AY180" s="234"/>
      <c r="AZ180" s="234"/>
    </row>
    <row r="181" spans="2:52" ht="12.75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4"/>
      <c r="AJ181" s="234"/>
      <c r="AK181" s="234"/>
      <c r="AL181" s="234"/>
      <c r="AM181" s="234"/>
      <c r="AN181" s="234"/>
      <c r="AO181" s="234"/>
      <c r="AP181" s="234"/>
      <c r="AQ181" s="234"/>
      <c r="AR181" s="234"/>
      <c r="AS181" s="234"/>
      <c r="AT181" s="234"/>
      <c r="AU181" s="234"/>
      <c r="AV181" s="234"/>
      <c r="AW181" s="234"/>
      <c r="AX181" s="234"/>
      <c r="AY181" s="234"/>
      <c r="AZ181" s="234"/>
    </row>
    <row r="182" spans="2:52" ht="12.75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234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234"/>
      <c r="AX182" s="234"/>
      <c r="AY182" s="234"/>
      <c r="AZ182" s="234"/>
    </row>
    <row r="183" spans="2:52" ht="12.75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4"/>
      <c r="AI183" s="234"/>
      <c r="AJ183" s="234"/>
      <c r="AK183" s="234"/>
      <c r="AL183" s="234"/>
      <c r="AM183" s="234"/>
      <c r="AN183" s="234"/>
      <c r="AO183" s="234"/>
      <c r="AP183" s="234"/>
      <c r="AQ183" s="234"/>
      <c r="AR183" s="234"/>
      <c r="AS183" s="234"/>
      <c r="AT183" s="234"/>
      <c r="AU183" s="234"/>
      <c r="AV183" s="234"/>
      <c r="AW183" s="234"/>
      <c r="AX183" s="234"/>
      <c r="AY183" s="234"/>
      <c r="AZ183" s="234"/>
    </row>
    <row r="184" spans="2:52" ht="12.75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34"/>
      <c r="AD184" s="234"/>
      <c r="AE184" s="234"/>
      <c r="AF184" s="234"/>
      <c r="AG184" s="234"/>
      <c r="AH184" s="234"/>
      <c r="AI184" s="234"/>
      <c r="AJ184" s="234"/>
      <c r="AK184" s="234"/>
      <c r="AL184" s="234"/>
      <c r="AM184" s="234"/>
      <c r="AN184" s="234"/>
      <c r="AO184" s="234"/>
      <c r="AP184" s="234"/>
      <c r="AQ184" s="234"/>
      <c r="AR184" s="234"/>
      <c r="AS184" s="234"/>
      <c r="AT184" s="234"/>
      <c r="AU184" s="234"/>
      <c r="AV184" s="234"/>
      <c r="AW184" s="234"/>
      <c r="AX184" s="234"/>
      <c r="AY184" s="234"/>
      <c r="AZ184" s="234"/>
    </row>
    <row r="185" spans="2:52" ht="12.75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34"/>
      <c r="AL185" s="234"/>
      <c r="AM185" s="234"/>
      <c r="AN185" s="234"/>
      <c r="AO185" s="234"/>
      <c r="AP185" s="234"/>
      <c r="AQ185" s="234"/>
      <c r="AR185" s="234"/>
      <c r="AS185" s="234"/>
      <c r="AT185" s="234"/>
      <c r="AU185" s="234"/>
      <c r="AV185" s="234"/>
      <c r="AW185" s="234"/>
      <c r="AX185" s="234"/>
      <c r="AY185" s="234"/>
      <c r="AZ185" s="234"/>
    </row>
    <row r="186" spans="2:52" ht="12.75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4"/>
      <c r="AC186" s="234"/>
      <c r="AD186" s="234"/>
      <c r="AE186" s="234"/>
      <c r="AF186" s="234"/>
      <c r="AG186" s="234"/>
      <c r="AH186" s="234"/>
      <c r="AI186" s="234"/>
      <c r="AJ186" s="234"/>
      <c r="AK186" s="234"/>
      <c r="AL186" s="234"/>
      <c r="AM186" s="234"/>
      <c r="AN186" s="234"/>
      <c r="AO186" s="234"/>
      <c r="AP186" s="234"/>
      <c r="AQ186" s="234"/>
      <c r="AR186" s="234"/>
      <c r="AS186" s="234"/>
      <c r="AT186" s="234"/>
      <c r="AU186" s="234"/>
      <c r="AV186" s="234"/>
      <c r="AW186" s="234"/>
      <c r="AX186" s="234"/>
      <c r="AY186" s="234"/>
      <c r="AZ186" s="234"/>
    </row>
    <row r="187" spans="2:52" ht="12.75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</row>
    <row r="188" spans="2:52" ht="12.75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</row>
    <row r="189" spans="2:52" ht="12.75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4"/>
      <c r="AF189" s="234"/>
      <c r="AG189" s="234"/>
      <c r="AH189" s="234"/>
      <c r="AI189" s="234"/>
      <c r="AJ189" s="234"/>
      <c r="AK189" s="234"/>
      <c r="AL189" s="234"/>
      <c r="AM189" s="234"/>
      <c r="AN189" s="234"/>
      <c r="AO189" s="234"/>
      <c r="AP189" s="234"/>
      <c r="AQ189" s="234"/>
      <c r="AR189" s="234"/>
      <c r="AS189" s="234"/>
      <c r="AT189" s="234"/>
      <c r="AU189" s="234"/>
      <c r="AV189" s="234"/>
      <c r="AW189" s="234"/>
      <c r="AX189" s="234"/>
      <c r="AY189" s="234"/>
      <c r="AZ189" s="234"/>
    </row>
    <row r="190" spans="2:52" ht="12.75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4"/>
      <c r="AJ190" s="234"/>
      <c r="AK190" s="234"/>
      <c r="AL190" s="234"/>
      <c r="AM190" s="234"/>
      <c r="AN190" s="234"/>
      <c r="AO190" s="234"/>
      <c r="AP190" s="234"/>
      <c r="AQ190" s="234"/>
      <c r="AR190" s="234"/>
      <c r="AS190" s="234"/>
      <c r="AT190" s="234"/>
      <c r="AU190" s="234"/>
      <c r="AV190" s="234"/>
      <c r="AW190" s="234"/>
      <c r="AX190" s="234"/>
      <c r="AY190" s="234"/>
      <c r="AZ190" s="234"/>
    </row>
    <row r="191" spans="2:52" ht="12.75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  <c r="AC191" s="234"/>
      <c r="AD191" s="234"/>
      <c r="AE191" s="234"/>
      <c r="AF191" s="234"/>
      <c r="AG191" s="234"/>
      <c r="AH191" s="234"/>
      <c r="AI191" s="234"/>
      <c r="AJ191" s="234"/>
      <c r="AK191" s="234"/>
      <c r="AL191" s="234"/>
      <c r="AM191" s="234"/>
      <c r="AN191" s="234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</row>
    <row r="192" spans="2:52" ht="12.75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4"/>
      <c r="AF192" s="234"/>
      <c r="AG192" s="234"/>
      <c r="AH192" s="234"/>
      <c r="AI192" s="234"/>
      <c r="AJ192" s="234"/>
      <c r="AK192" s="234"/>
      <c r="AL192" s="234"/>
      <c r="AM192" s="234"/>
      <c r="AN192" s="234"/>
      <c r="AO192" s="234"/>
      <c r="AP192" s="234"/>
      <c r="AQ192" s="234"/>
      <c r="AR192" s="234"/>
      <c r="AS192" s="234"/>
      <c r="AT192" s="234"/>
      <c r="AU192" s="234"/>
      <c r="AV192" s="234"/>
      <c r="AW192" s="234"/>
      <c r="AX192" s="234"/>
      <c r="AY192" s="234"/>
      <c r="AZ192" s="234"/>
    </row>
    <row r="193" spans="2:52" ht="12.75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34"/>
      <c r="AD193" s="234"/>
      <c r="AE193" s="234"/>
      <c r="AF193" s="234"/>
      <c r="AG193" s="234"/>
      <c r="AH193" s="234"/>
      <c r="AI193" s="234"/>
      <c r="AJ193" s="234"/>
      <c r="AK193" s="234"/>
      <c r="AL193" s="234"/>
      <c r="AM193" s="234"/>
      <c r="AN193" s="234"/>
      <c r="AO193" s="234"/>
      <c r="AP193" s="234"/>
      <c r="AQ193" s="234"/>
      <c r="AR193" s="234"/>
      <c r="AS193" s="234"/>
      <c r="AT193" s="234"/>
      <c r="AU193" s="234"/>
      <c r="AV193" s="234"/>
      <c r="AW193" s="234"/>
      <c r="AX193" s="234"/>
      <c r="AY193" s="234"/>
      <c r="AZ193" s="234"/>
    </row>
    <row r="194" spans="2:52" ht="12.75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C194" s="234"/>
      <c r="AD194" s="234"/>
      <c r="AE194" s="234"/>
      <c r="AF194" s="234"/>
      <c r="AG194" s="234"/>
      <c r="AH194" s="234"/>
      <c r="AI194" s="234"/>
      <c r="AJ194" s="234"/>
      <c r="AK194" s="234"/>
      <c r="AL194" s="234"/>
      <c r="AM194" s="234"/>
      <c r="AN194" s="234"/>
      <c r="AO194" s="234"/>
      <c r="AP194" s="234"/>
      <c r="AQ194" s="234"/>
      <c r="AR194" s="234"/>
      <c r="AS194" s="234"/>
      <c r="AT194" s="234"/>
      <c r="AU194" s="234"/>
      <c r="AV194" s="234"/>
      <c r="AW194" s="234"/>
      <c r="AX194" s="234"/>
      <c r="AY194" s="234"/>
      <c r="AZ194" s="234"/>
    </row>
    <row r="195" spans="2:52" ht="12.75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234"/>
      <c r="AK195" s="234"/>
      <c r="AL195" s="234"/>
      <c r="AM195" s="234"/>
      <c r="AN195" s="234"/>
      <c r="AO195" s="234"/>
      <c r="AP195" s="234"/>
      <c r="AQ195" s="234"/>
      <c r="AR195" s="234"/>
      <c r="AS195" s="234"/>
      <c r="AT195" s="234"/>
      <c r="AU195" s="234"/>
      <c r="AV195" s="234"/>
      <c r="AW195" s="234"/>
      <c r="AX195" s="234"/>
      <c r="AY195" s="234"/>
      <c r="AZ195" s="234"/>
    </row>
    <row r="196" spans="2:52" ht="12.75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  <c r="AU196" s="234"/>
      <c r="AV196" s="234"/>
      <c r="AW196" s="234"/>
      <c r="AX196" s="234"/>
      <c r="AY196" s="234"/>
      <c r="AZ196" s="234"/>
    </row>
    <row r="197" spans="2:52" ht="12.75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  <c r="AF197" s="234"/>
      <c r="AG197" s="234"/>
      <c r="AH197" s="234"/>
      <c r="AI197" s="234"/>
      <c r="AJ197" s="234"/>
      <c r="AK197" s="234"/>
      <c r="AL197" s="234"/>
      <c r="AM197" s="234"/>
      <c r="AN197" s="234"/>
      <c r="AO197" s="234"/>
      <c r="AP197" s="234"/>
      <c r="AQ197" s="234"/>
      <c r="AR197" s="234"/>
      <c r="AS197" s="234"/>
      <c r="AT197" s="234"/>
      <c r="AU197" s="234"/>
      <c r="AV197" s="234"/>
      <c r="AW197" s="234"/>
      <c r="AX197" s="234"/>
      <c r="AY197" s="234"/>
      <c r="AZ197" s="234"/>
    </row>
    <row r="198" spans="2:52" ht="12.75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</row>
    <row r="199" spans="2:52" ht="12.75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</row>
    <row r="200" spans="2:52" ht="12.75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</row>
    <row r="201" spans="2:52" ht="12.75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4"/>
      <c r="AO201" s="234"/>
      <c r="AP201" s="234"/>
      <c r="AQ201" s="234"/>
      <c r="AR201" s="234"/>
      <c r="AS201" s="234"/>
      <c r="AT201" s="234"/>
      <c r="AU201" s="234"/>
      <c r="AV201" s="234"/>
      <c r="AW201" s="234"/>
      <c r="AX201" s="234"/>
      <c r="AY201" s="234"/>
      <c r="AZ201" s="234"/>
    </row>
    <row r="202" spans="2:52" ht="12.75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234"/>
      <c r="AK202" s="234"/>
      <c r="AL202" s="234"/>
      <c r="AM202" s="234"/>
      <c r="AN202" s="234"/>
      <c r="AO202" s="234"/>
      <c r="AP202" s="234"/>
      <c r="AQ202" s="234"/>
      <c r="AR202" s="234"/>
      <c r="AS202" s="234"/>
      <c r="AT202" s="234"/>
      <c r="AU202" s="234"/>
      <c r="AV202" s="234"/>
      <c r="AW202" s="234"/>
      <c r="AX202" s="234"/>
      <c r="AY202" s="234"/>
      <c r="AZ202" s="234"/>
    </row>
    <row r="203" spans="2:52" ht="12.75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</row>
    <row r="204" spans="2:52" ht="12.75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4"/>
      <c r="AO204" s="234"/>
      <c r="AP204" s="234"/>
      <c r="AQ204" s="234"/>
      <c r="AR204" s="234"/>
      <c r="AS204" s="234"/>
      <c r="AT204" s="234"/>
      <c r="AU204" s="234"/>
      <c r="AV204" s="234"/>
      <c r="AW204" s="234"/>
      <c r="AX204" s="234"/>
      <c r="AY204" s="234"/>
      <c r="AZ204" s="234"/>
    </row>
    <row r="205" spans="2:52" ht="12.75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  <c r="AQ205" s="234"/>
      <c r="AR205" s="234"/>
      <c r="AS205" s="234"/>
      <c r="AT205" s="234"/>
      <c r="AU205" s="234"/>
      <c r="AV205" s="234"/>
      <c r="AW205" s="234"/>
      <c r="AX205" s="234"/>
      <c r="AY205" s="234"/>
      <c r="AZ205" s="234"/>
    </row>
    <row r="206" spans="2:52" ht="12.75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4"/>
      <c r="AO206" s="234"/>
      <c r="AP206" s="234"/>
      <c r="AQ206" s="234"/>
      <c r="AR206" s="234"/>
      <c r="AS206" s="234"/>
      <c r="AT206" s="234"/>
      <c r="AU206" s="234"/>
      <c r="AV206" s="234"/>
      <c r="AW206" s="234"/>
      <c r="AX206" s="234"/>
      <c r="AY206" s="234"/>
      <c r="AZ206" s="234"/>
    </row>
    <row r="207" spans="2:52" ht="12.75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4"/>
      <c r="AP207" s="234"/>
      <c r="AQ207" s="234"/>
      <c r="AR207" s="234"/>
      <c r="AS207" s="234"/>
      <c r="AT207" s="234"/>
      <c r="AU207" s="234"/>
      <c r="AV207" s="234"/>
      <c r="AW207" s="234"/>
      <c r="AX207" s="234"/>
      <c r="AY207" s="234"/>
      <c r="AZ207" s="234"/>
    </row>
    <row r="208" spans="2:52" ht="12.75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4"/>
      <c r="AP208" s="234"/>
      <c r="AQ208" s="234"/>
      <c r="AR208" s="234"/>
      <c r="AS208" s="234"/>
      <c r="AT208" s="234"/>
      <c r="AU208" s="234"/>
      <c r="AV208" s="234"/>
      <c r="AW208" s="234"/>
      <c r="AX208" s="234"/>
      <c r="AY208" s="234"/>
      <c r="AZ208" s="234"/>
    </row>
    <row r="209" spans="2:52" ht="12.75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4"/>
      <c r="AO209" s="234"/>
      <c r="AP209" s="234"/>
      <c r="AQ209" s="234"/>
      <c r="AR209" s="234"/>
      <c r="AS209" s="234"/>
      <c r="AT209" s="234"/>
      <c r="AU209" s="234"/>
      <c r="AV209" s="234"/>
      <c r="AW209" s="234"/>
      <c r="AX209" s="234"/>
      <c r="AY209" s="234"/>
      <c r="AZ209" s="234"/>
    </row>
    <row r="210" spans="2:52" ht="12.75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4"/>
      <c r="AO210" s="234"/>
      <c r="AP210" s="234"/>
      <c r="AQ210" s="234"/>
      <c r="AR210" s="234"/>
      <c r="AS210" s="234"/>
      <c r="AT210" s="234"/>
      <c r="AU210" s="234"/>
      <c r="AV210" s="234"/>
      <c r="AW210" s="234"/>
      <c r="AX210" s="234"/>
      <c r="AY210" s="234"/>
      <c r="AZ210" s="234"/>
    </row>
    <row r="211" spans="2:52" ht="12.75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  <c r="AA211" s="234"/>
      <c r="AB211" s="234"/>
      <c r="AC211" s="234"/>
      <c r="AD211" s="234"/>
      <c r="AE211" s="234"/>
      <c r="AF211" s="234"/>
      <c r="AG211" s="234"/>
      <c r="AH211" s="234"/>
      <c r="AI211" s="234"/>
      <c r="AJ211" s="234"/>
      <c r="AK211" s="234"/>
      <c r="AL211" s="234"/>
      <c r="AM211" s="234"/>
      <c r="AN211" s="234"/>
      <c r="AO211" s="234"/>
      <c r="AP211" s="234"/>
      <c r="AQ211" s="234"/>
      <c r="AR211" s="234"/>
      <c r="AS211" s="234"/>
      <c r="AT211" s="234"/>
      <c r="AU211" s="234"/>
      <c r="AV211" s="234"/>
      <c r="AW211" s="234"/>
      <c r="AX211" s="234"/>
      <c r="AY211" s="234"/>
      <c r="AZ211" s="234"/>
    </row>
    <row r="212" spans="2:52" ht="12.75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4"/>
      <c r="AO212" s="234"/>
      <c r="AP212" s="234"/>
      <c r="AQ212" s="234"/>
      <c r="AR212" s="234"/>
      <c r="AS212" s="234"/>
      <c r="AT212" s="234"/>
      <c r="AU212" s="234"/>
      <c r="AV212" s="234"/>
      <c r="AW212" s="234"/>
      <c r="AX212" s="234"/>
      <c r="AY212" s="234"/>
      <c r="AZ212" s="234"/>
    </row>
    <row r="213" spans="2:52" ht="12.75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34"/>
      <c r="AL213" s="234"/>
      <c r="AM213" s="234"/>
      <c r="AN213" s="234"/>
      <c r="AO213" s="234"/>
      <c r="AP213" s="234"/>
      <c r="AQ213" s="234"/>
      <c r="AR213" s="234"/>
      <c r="AS213" s="234"/>
      <c r="AT213" s="234"/>
      <c r="AU213" s="234"/>
      <c r="AV213" s="234"/>
      <c r="AW213" s="234"/>
      <c r="AX213" s="234"/>
      <c r="AY213" s="234"/>
      <c r="AZ213" s="234"/>
    </row>
    <row r="214" spans="2:52" ht="12.75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4"/>
      <c r="AI214" s="234"/>
      <c r="AJ214" s="234"/>
      <c r="AK214" s="234"/>
      <c r="AL214" s="234"/>
      <c r="AM214" s="234"/>
      <c r="AN214" s="234"/>
      <c r="AO214" s="234"/>
      <c r="AP214" s="234"/>
      <c r="AQ214" s="234"/>
      <c r="AR214" s="234"/>
      <c r="AS214" s="234"/>
      <c r="AT214" s="234"/>
      <c r="AU214" s="234"/>
      <c r="AV214" s="234"/>
      <c r="AW214" s="234"/>
      <c r="AX214" s="234"/>
      <c r="AY214" s="234"/>
      <c r="AZ214" s="234"/>
    </row>
    <row r="215" spans="2:52" ht="12.75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4"/>
      <c r="AZ215" s="234"/>
    </row>
    <row r="216" spans="2:52" ht="12.75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  <c r="AX216" s="234"/>
      <c r="AY216" s="234"/>
      <c r="AZ216" s="234"/>
    </row>
    <row r="217" spans="2:52" ht="12.75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4"/>
      <c r="AJ217" s="234"/>
      <c r="AK217" s="234"/>
      <c r="AL217" s="234"/>
      <c r="AM217" s="234"/>
      <c r="AN217" s="234"/>
      <c r="AO217" s="234"/>
      <c r="AP217" s="234"/>
      <c r="AQ217" s="234"/>
      <c r="AR217" s="234"/>
      <c r="AS217" s="234"/>
      <c r="AT217" s="234"/>
      <c r="AU217" s="234"/>
      <c r="AV217" s="234"/>
      <c r="AW217" s="234"/>
      <c r="AX217" s="234"/>
      <c r="AY217" s="234"/>
      <c r="AZ217" s="234"/>
    </row>
    <row r="218" spans="2:52" ht="12.75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  <c r="AX218" s="234"/>
      <c r="AY218" s="234"/>
      <c r="AZ218" s="234"/>
    </row>
    <row r="219" spans="2:52" ht="12.75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234"/>
      <c r="AE219" s="234"/>
      <c r="AF219" s="234"/>
      <c r="AG219" s="234"/>
      <c r="AH219" s="234"/>
      <c r="AI219" s="234"/>
      <c r="AJ219" s="234"/>
      <c r="AK219" s="234"/>
      <c r="AL219" s="234"/>
      <c r="AM219" s="234"/>
      <c r="AN219" s="234"/>
      <c r="AO219" s="234"/>
      <c r="AP219" s="234"/>
      <c r="AQ219" s="234"/>
      <c r="AR219" s="234"/>
      <c r="AS219" s="234"/>
      <c r="AT219" s="234"/>
      <c r="AU219" s="234"/>
      <c r="AV219" s="234"/>
      <c r="AW219" s="234"/>
      <c r="AX219" s="234"/>
      <c r="AY219" s="234"/>
      <c r="AZ219" s="234"/>
    </row>
    <row r="220" spans="2:52" ht="12.75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  <c r="AX220" s="234"/>
      <c r="AY220" s="234"/>
      <c r="AZ220" s="234"/>
    </row>
    <row r="221" spans="2:52" ht="12.75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  <c r="AX221" s="234"/>
      <c r="AY221" s="234"/>
      <c r="AZ221" s="234"/>
    </row>
    <row r="222" spans="2:52" ht="12.75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234"/>
      <c r="AK222" s="234"/>
      <c r="AL222" s="234"/>
      <c r="AM222" s="234"/>
      <c r="AN222" s="234"/>
      <c r="AO222" s="234"/>
      <c r="AP222" s="234"/>
      <c r="AQ222" s="234"/>
      <c r="AR222" s="234"/>
      <c r="AS222" s="234"/>
      <c r="AT222" s="234"/>
      <c r="AU222" s="234"/>
      <c r="AV222" s="234"/>
      <c r="AW222" s="234"/>
      <c r="AX222" s="234"/>
      <c r="AY222" s="234"/>
      <c r="AZ222" s="234"/>
    </row>
    <row r="223" spans="2:52" ht="12.75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  <c r="AX223" s="234"/>
      <c r="AY223" s="234"/>
      <c r="AZ223" s="234"/>
    </row>
    <row r="224" spans="2:52" ht="12.75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34"/>
      <c r="AH224" s="234"/>
      <c r="AI224" s="234"/>
      <c r="AJ224" s="234"/>
      <c r="AK224" s="234"/>
      <c r="AL224" s="234"/>
      <c r="AM224" s="234"/>
      <c r="AN224" s="234"/>
      <c r="AO224" s="234"/>
      <c r="AP224" s="234"/>
      <c r="AQ224" s="234"/>
      <c r="AR224" s="234"/>
      <c r="AS224" s="234"/>
      <c r="AT224" s="234"/>
      <c r="AU224" s="234"/>
      <c r="AV224" s="234"/>
      <c r="AW224" s="234"/>
      <c r="AX224" s="234"/>
      <c r="AY224" s="234"/>
      <c r="AZ224" s="234"/>
    </row>
    <row r="225" spans="2:52" ht="12.75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4"/>
      <c r="AJ225" s="234"/>
      <c r="AK225" s="234"/>
      <c r="AL225" s="234"/>
      <c r="AM225" s="234"/>
      <c r="AN225" s="234"/>
      <c r="AO225" s="234"/>
      <c r="AP225" s="234"/>
      <c r="AQ225" s="234"/>
      <c r="AR225" s="234"/>
      <c r="AS225" s="234"/>
      <c r="AT225" s="234"/>
      <c r="AU225" s="234"/>
      <c r="AV225" s="234"/>
      <c r="AW225" s="234"/>
      <c r="AX225" s="234"/>
      <c r="AY225" s="234"/>
      <c r="AZ225" s="234"/>
    </row>
    <row r="226" spans="2:52" ht="12.75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4"/>
      <c r="AJ226" s="234"/>
      <c r="AK226" s="234"/>
      <c r="AL226" s="234"/>
      <c r="AM226" s="234"/>
      <c r="AN226" s="234"/>
      <c r="AO226" s="234"/>
      <c r="AP226" s="234"/>
      <c r="AQ226" s="234"/>
      <c r="AR226" s="234"/>
      <c r="AS226" s="234"/>
      <c r="AT226" s="234"/>
      <c r="AU226" s="234"/>
      <c r="AV226" s="234"/>
      <c r="AW226" s="234"/>
      <c r="AX226" s="234"/>
      <c r="AY226" s="234"/>
      <c r="AZ226" s="234"/>
    </row>
    <row r="227" spans="2:52" ht="12.75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4"/>
      <c r="Z227" s="234"/>
      <c r="AA227" s="234"/>
      <c r="AB227" s="234"/>
      <c r="AC227" s="234"/>
      <c r="AD227" s="234"/>
      <c r="AE227" s="234"/>
      <c r="AF227" s="234"/>
      <c r="AG227" s="234"/>
      <c r="AH227" s="234"/>
      <c r="AI227" s="234"/>
      <c r="AJ227" s="234"/>
      <c r="AK227" s="234"/>
      <c r="AL227" s="234"/>
      <c r="AM227" s="234"/>
      <c r="AN227" s="234"/>
      <c r="AO227" s="234"/>
      <c r="AP227" s="234"/>
      <c r="AQ227" s="234"/>
      <c r="AR227" s="234"/>
      <c r="AS227" s="234"/>
      <c r="AT227" s="234"/>
      <c r="AU227" s="234"/>
      <c r="AV227" s="234"/>
      <c r="AW227" s="234"/>
      <c r="AX227" s="234"/>
      <c r="AY227" s="234"/>
      <c r="AZ227" s="234"/>
    </row>
    <row r="228" spans="2:52" ht="12.75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  <c r="AA228" s="234"/>
      <c r="AB228" s="234"/>
      <c r="AC228" s="234"/>
      <c r="AD228" s="234"/>
      <c r="AE228" s="234"/>
      <c r="AF228" s="234"/>
      <c r="AG228" s="234"/>
      <c r="AH228" s="234"/>
      <c r="AI228" s="234"/>
      <c r="AJ228" s="234"/>
      <c r="AK228" s="234"/>
      <c r="AL228" s="234"/>
      <c r="AM228" s="234"/>
      <c r="AN228" s="234"/>
      <c r="AO228" s="234"/>
      <c r="AP228" s="234"/>
      <c r="AQ228" s="234"/>
      <c r="AR228" s="234"/>
      <c r="AS228" s="234"/>
      <c r="AT228" s="234"/>
      <c r="AU228" s="234"/>
      <c r="AV228" s="234"/>
      <c r="AW228" s="234"/>
      <c r="AX228" s="234"/>
      <c r="AY228" s="234"/>
      <c r="AZ228" s="234"/>
    </row>
    <row r="229" spans="2:52" ht="12.75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4"/>
      <c r="AK229" s="234"/>
      <c r="AL229" s="234"/>
      <c r="AM229" s="234"/>
      <c r="AN229" s="234"/>
      <c r="AO229" s="234"/>
      <c r="AP229" s="234"/>
      <c r="AQ229" s="234"/>
      <c r="AR229" s="234"/>
      <c r="AS229" s="234"/>
      <c r="AT229" s="234"/>
      <c r="AU229" s="234"/>
      <c r="AV229" s="234"/>
      <c r="AW229" s="234"/>
      <c r="AX229" s="234"/>
      <c r="AY229" s="234"/>
      <c r="AZ229" s="234"/>
    </row>
    <row r="230" spans="2:52" ht="12.75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234"/>
      <c r="Z230" s="234"/>
      <c r="AA230" s="234"/>
      <c r="AB230" s="234"/>
      <c r="AC230" s="234"/>
      <c r="AD230" s="234"/>
      <c r="AE230" s="234"/>
      <c r="AF230" s="234"/>
      <c r="AG230" s="234"/>
      <c r="AH230" s="234"/>
      <c r="AI230" s="234"/>
      <c r="AJ230" s="234"/>
      <c r="AK230" s="234"/>
      <c r="AL230" s="234"/>
      <c r="AM230" s="234"/>
      <c r="AN230" s="234"/>
      <c r="AO230" s="234"/>
      <c r="AP230" s="234"/>
      <c r="AQ230" s="234"/>
      <c r="AR230" s="234"/>
      <c r="AS230" s="234"/>
      <c r="AT230" s="234"/>
      <c r="AU230" s="234"/>
      <c r="AV230" s="234"/>
      <c r="AW230" s="234"/>
      <c r="AX230" s="234"/>
      <c r="AY230" s="234"/>
      <c r="AZ230" s="234"/>
    </row>
    <row r="231" spans="2:52" ht="12.75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234"/>
      <c r="Z231" s="234"/>
      <c r="AA231" s="234"/>
      <c r="AB231" s="234"/>
      <c r="AC231" s="234"/>
      <c r="AD231" s="234"/>
      <c r="AE231" s="234"/>
      <c r="AF231" s="234"/>
      <c r="AG231" s="234"/>
      <c r="AH231" s="234"/>
      <c r="AI231" s="234"/>
      <c r="AJ231" s="234"/>
      <c r="AK231" s="234"/>
      <c r="AL231" s="234"/>
      <c r="AM231" s="234"/>
      <c r="AN231" s="234"/>
      <c r="AO231" s="234"/>
      <c r="AP231" s="234"/>
      <c r="AQ231" s="234"/>
      <c r="AR231" s="234"/>
      <c r="AS231" s="234"/>
      <c r="AT231" s="234"/>
      <c r="AU231" s="234"/>
      <c r="AV231" s="234"/>
      <c r="AW231" s="234"/>
      <c r="AX231" s="234"/>
      <c r="AY231" s="234"/>
      <c r="AZ231" s="234"/>
    </row>
    <row r="232" spans="2:52" ht="12.75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234"/>
      <c r="AG232" s="234"/>
      <c r="AH232" s="234"/>
      <c r="AI232" s="234"/>
      <c r="AJ232" s="234"/>
      <c r="AK232" s="234"/>
      <c r="AL232" s="234"/>
      <c r="AM232" s="234"/>
      <c r="AN232" s="234"/>
      <c r="AO232" s="234"/>
      <c r="AP232" s="234"/>
      <c r="AQ232" s="234"/>
      <c r="AR232" s="234"/>
      <c r="AS232" s="234"/>
      <c r="AT232" s="234"/>
      <c r="AU232" s="234"/>
      <c r="AV232" s="234"/>
      <c r="AW232" s="234"/>
      <c r="AX232" s="234"/>
      <c r="AY232" s="234"/>
      <c r="AZ232" s="234"/>
    </row>
    <row r="233" spans="2:52" ht="12.75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234"/>
      <c r="AG233" s="234"/>
      <c r="AH233" s="234"/>
      <c r="AI233" s="234"/>
      <c r="AJ233" s="234"/>
      <c r="AK233" s="234"/>
      <c r="AL233" s="234"/>
      <c r="AM233" s="234"/>
      <c r="AN233" s="234"/>
      <c r="AO233" s="234"/>
      <c r="AP233" s="234"/>
      <c r="AQ233" s="234"/>
      <c r="AR233" s="234"/>
      <c r="AS233" s="234"/>
      <c r="AT233" s="234"/>
      <c r="AU233" s="234"/>
      <c r="AV233" s="234"/>
      <c r="AW233" s="234"/>
      <c r="AX233" s="234"/>
      <c r="AY233" s="234"/>
      <c r="AZ233" s="234"/>
    </row>
    <row r="234" spans="2:52" ht="12.75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4"/>
      <c r="U234" s="234"/>
      <c r="V234" s="234"/>
      <c r="W234" s="234"/>
      <c r="X234" s="234"/>
      <c r="Y234" s="234"/>
      <c r="Z234" s="234"/>
      <c r="AA234" s="234"/>
      <c r="AB234" s="234"/>
      <c r="AC234" s="234"/>
      <c r="AD234" s="234"/>
      <c r="AE234" s="234"/>
      <c r="AF234" s="234"/>
      <c r="AG234" s="234"/>
      <c r="AH234" s="234"/>
      <c r="AI234" s="234"/>
      <c r="AJ234" s="234"/>
      <c r="AK234" s="234"/>
      <c r="AL234" s="234"/>
      <c r="AM234" s="234"/>
      <c r="AN234" s="234"/>
      <c r="AO234" s="234"/>
      <c r="AP234" s="234"/>
      <c r="AQ234" s="234"/>
      <c r="AR234" s="234"/>
      <c r="AS234" s="234"/>
      <c r="AT234" s="234"/>
      <c r="AU234" s="234"/>
      <c r="AV234" s="234"/>
      <c r="AW234" s="234"/>
      <c r="AX234" s="234"/>
      <c r="AY234" s="234"/>
      <c r="AZ234" s="234"/>
    </row>
    <row r="235" spans="2:52" ht="12.75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  <c r="AC235" s="234"/>
      <c r="AD235" s="234"/>
      <c r="AE235" s="234"/>
      <c r="AF235" s="234"/>
      <c r="AG235" s="234"/>
      <c r="AH235" s="234"/>
      <c r="AI235" s="234"/>
      <c r="AJ235" s="234"/>
      <c r="AK235" s="234"/>
      <c r="AL235" s="234"/>
      <c r="AM235" s="234"/>
      <c r="AN235" s="234"/>
      <c r="AO235" s="234"/>
      <c r="AP235" s="234"/>
      <c r="AQ235" s="234"/>
      <c r="AR235" s="234"/>
      <c r="AS235" s="234"/>
      <c r="AT235" s="234"/>
      <c r="AU235" s="234"/>
      <c r="AV235" s="234"/>
      <c r="AW235" s="234"/>
      <c r="AX235" s="234"/>
      <c r="AY235" s="234"/>
      <c r="AZ235" s="234"/>
    </row>
    <row r="236" spans="2:52" ht="12.75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34"/>
      <c r="U236" s="234"/>
      <c r="V236" s="234"/>
      <c r="W236" s="234"/>
      <c r="X236" s="234"/>
      <c r="Y236" s="234"/>
      <c r="Z236" s="234"/>
      <c r="AA236" s="234"/>
      <c r="AB236" s="234"/>
      <c r="AC236" s="234"/>
      <c r="AD236" s="234"/>
      <c r="AE236" s="234"/>
      <c r="AF236" s="234"/>
      <c r="AG236" s="234"/>
      <c r="AH236" s="234"/>
      <c r="AI236" s="234"/>
      <c r="AJ236" s="234"/>
      <c r="AK236" s="234"/>
      <c r="AL236" s="234"/>
      <c r="AM236" s="234"/>
      <c r="AN236" s="234"/>
      <c r="AO236" s="234"/>
      <c r="AP236" s="234"/>
      <c r="AQ236" s="234"/>
      <c r="AR236" s="234"/>
      <c r="AS236" s="234"/>
      <c r="AT236" s="234"/>
      <c r="AU236" s="234"/>
      <c r="AV236" s="234"/>
      <c r="AW236" s="234"/>
      <c r="AX236" s="234"/>
      <c r="AY236" s="234"/>
      <c r="AZ236" s="234"/>
    </row>
    <row r="237" spans="2:52" ht="12.75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234"/>
      <c r="AG237" s="234"/>
      <c r="AH237" s="234"/>
      <c r="AI237" s="234"/>
      <c r="AJ237" s="234"/>
      <c r="AK237" s="234"/>
      <c r="AL237" s="234"/>
      <c r="AM237" s="234"/>
      <c r="AN237" s="234"/>
      <c r="AO237" s="234"/>
      <c r="AP237" s="234"/>
      <c r="AQ237" s="234"/>
      <c r="AR237" s="234"/>
      <c r="AS237" s="234"/>
      <c r="AT237" s="234"/>
      <c r="AU237" s="234"/>
      <c r="AV237" s="234"/>
      <c r="AW237" s="234"/>
      <c r="AX237" s="234"/>
      <c r="AY237" s="234"/>
      <c r="AZ237" s="234"/>
    </row>
    <row r="238" spans="2:52" ht="12.75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4"/>
      <c r="X238" s="234"/>
      <c r="Y238" s="234"/>
      <c r="Z238" s="234"/>
      <c r="AA238" s="234"/>
      <c r="AB238" s="234"/>
      <c r="AC238" s="234"/>
      <c r="AD238" s="234"/>
      <c r="AE238" s="234"/>
      <c r="AF238" s="234"/>
      <c r="AG238" s="234"/>
      <c r="AH238" s="234"/>
      <c r="AI238" s="234"/>
      <c r="AJ238" s="234"/>
      <c r="AK238" s="234"/>
      <c r="AL238" s="234"/>
      <c r="AM238" s="234"/>
      <c r="AN238" s="234"/>
      <c r="AO238" s="234"/>
      <c r="AP238" s="234"/>
      <c r="AQ238" s="234"/>
      <c r="AR238" s="234"/>
      <c r="AS238" s="234"/>
      <c r="AT238" s="234"/>
      <c r="AU238" s="234"/>
      <c r="AV238" s="234"/>
      <c r="AW238" s="234"/>
      <c r="AX238" s="234"/>
      <c r="AY238" s="234"/>
      <c r="AZ238" s="234"/>
    </row>
    <row r="239" spans="2:52" ht="12.75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34"/>
      <c r="V239" s="234"/>
      <c r="W239" s="234"/>
      <c r="X239" s="234"/>
      <c r="Y239" s="234"/>
      <c r="Z239" s="234"/>
      <c r="AA239" s="234"/>
      <c r="AB239" s="234"/>
      <c r="AC239" s="234"/>
      <c r="AD239" s="234"/>
      <c r="AE239" s="234"/>
      <c r="AF239" s="234"/>
      <c r="AG239" s="234"/>
      <c r="AH239" s="234"/>
      <c r="AI239" s="234"/>
      <c r="AJ239" s="234"/>
      <c r="AK239" s="234"/>
      <c r="AL239" s="234"/>
      <c r="AM239" s="234"/>
      <c r="AN239" s="234"/>
      <c r="AO239" s="234"/>
      <c r="AP239" s="234"/>
      <c r="AQ239" s="234"/>
      <c r="AR239" s="234"/>
      <c r="AS239" s="234"/>
      <c r="AT239" s="234"/>
      <c r="AU239" s="234"/>
      <c r="AV239" s="234"/>
      <c r="AW239" s="234"/>
      <c r="AX239" s="234"/>
      <c r="AY239" s="234"/>
      <c r="AZ239" s="234"/>
    </row>
    <row r="240" spans="2:52" ht="12.75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/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34"/>
      <c r="AL240" s="234"/>
      <c r="AM240" s="234"/>
      <c r="AN240" s="234"/>
      <c r="AO240" s="234"/>
      <c r="AP240" s="234"/>
      <c r="AQ240" s="234"/>
      <c r="AR240" s="234"/>
      <c r="AS240" s="234"/>
      <c r="AT240" s="234"/>
      <c r="AU240" s="234"/>
      <c r="AV240" s="234"/>
      <c r="AW240" s="234"/>
      <c r="AX240" s="234"/>
      <c r="AY240" s="234"/>
      <c r="AZ240" s="234"/>
    </row>
    <row r="241" spans="2:52" ht="12.75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34"/>
      <c r="U241" s="234"/>
      <c r="V241" s="234"/>
      <c r="W241" s="234"/>
      <c r="X241" s="234"/>
      <c r="Y241" s="234"/>
      <c r="Z241" s="234"/>
      <c r="AA241" s="234"/>
      <c r="AB241" s="234"/>
      <c r="AC241" s="234"/>
      <c r="AD241" s="234"/>
      <c r="AE241" s="234"/>
      <c r="AF241" s="234"/>
      <c r="AG241" s="234"/>
      <c r="AH241" s="234"/>
      <c r="AI241" s="234"/>
      <c r="AJ241" s="234"/>
      <c r="AK241" s="234"/>
      <c r="AL241" s="234"/>
      <c r="AM241" s="234"/>
      <c r="AN241" s="234"/>
      <c r="AO241" s="234"/>
      <c r="AP241" s="234"/>
      <c r="AQ241" s="234"/>
      <c r="AR241" s="234"/>
      <c r="AS241" s="234"/>
      <c r="AT241" s="234"/>
      <c r="AU241" s="234"/>
      <c r="AV241" s="234"/>
      <c r="AW241" s="234"/>
      <c r="AX241" s="234"/>
      <c r="AY241" s="234"/>
      <c r="AZ241" s="234"/>
    </row>
    <row r="242" spans="2:52" ht="12.75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4"/>
      <c r="Y242" s="234"/>
      <c r="Z242" s="234"/>
      <c r="AA242" s="234"/>
      <c r="AB242" s="234"/>
      <c r="AC242" s="234"/>
      <c r="AD242" s="234"/>
      <c r="AE242" s="234"/>
      <c r="AF242" s="234"/>
      <c r="AG242" s="234"/>
      <c r="AH242" s="234"/>
      <c r="AI242" s="234"/>
      <c r="AJ242" s="234"/>
      <c r="AK242" s="234"/>
      <c r="AL242" s="234"/>
      <c r="AM242" s="234"/>
      <c r="AN242" s="234"/>
      <c r="AO242" s="234"/>
      <c r="AP242" s="234"/>
      <c r="AQ242" s="234"/>
      <c r="AR242" s="234"/>
      <c r="AS242" s="234"/>
      <c r="AT242" s="234"/>
      <c r="AU242" s="234"/>
      <c r="AV242" s="234"/>
      <c r="AW242" s="234"/>
      <c r="AX242" s="234"/>
      <c r="AY242" s="234"/>
      <c r="AZ242" s="234"/>
    </row>
    <row r="243" spans="2:52" ht="12.75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  <c r="AH243" s="234"/>
      <c r="AI243" s="234"/>
      <c r="AJ243" s="234"/>
      <c r="AK243" s="234"/>
      <c r="AL243" s="234"/>
      <c r="AM243" s="234"/>
      <c r="AN243" s="234"/>
      <c r="AO243" s="234"/>
      <c r="AP243" s="234"/>
      <c r="AQ243" s="234"/>
      <c r="AR243" s="234"/>
      <c r="AS243" s="234"/>
      <c r="AT243" s="234"/>
      <c r="AU243" s="234"/>
      <c r="AV243" s="234"/>
      <c r="AW243" s="234"/>
      <c r="AX243" s="234"/>
      <c r="AY243" s="234"/>
      <c r="AZ243" s="234"/>
    </row>
    <row r="244" spans="2:52" ht="12.75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234"/>
      <c r="U244" s="234"/>
      <c r="V244" s="234"/>
      <c r="W244" s="234"/>
      <c r="X244" s="234"/>
      <c r="Y244" s="234"/>
      <c r="Z244" s="234"/>
      <c r="AA244" s="234"/>
      <c r="AB244" s="234"/>
      <c r="AC244" s="234"/>
      <c r="AD244" s="234"/>
      <c r="AE244" s="234"/>
      <c r="AF244" s="234"/>
      <c r="AG244" s="234"/>
      <c r="AH244" s="234"/>
      <c r="AI244" s="234"/>
      <c r="AJ244" s="234"/>
      <c r="AK244" s="234"/>
      <c r="AL244" s="234"/>
      <c r="AM244" s="234"/>
      <c r="AN244" s="234"/>
      <c r="AO244" s="234"/>
      <c r="AP244" s="234"/>
      <c r="AQ244" s="234"/>
      <c r="AR244" s="234"/>
      <c r="AS244" s="234"/>
      <c r="AT244" s="234"/>
      <c r="AU244" s="234"/>
      <c r="AV244" s="234"/>
      <c r="AW244" s="234"/>
      <c r="AX244" s="234"/>
      <c r="AY244" s="234"/>
      <c r="AZ244" s="234"/>
    </row>
    <row r="245" spans="2:52" ht="12.75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4"/>
      <c r="AK245" s="234"/>
      <c r="AL245" s="234"/>
      <c r="AM245" s="234"/>
      <c r="AN245" s="234"/>
      <c r="AO245" s="234"/>
      <c r="AP245" s="234"/>
      <c r="AQ245" s="234"/>
      <c r="AR245" s="234"/>
      <c r="AS245" s="234"/>
      <c r="AT245" s="234"/>
      <c r="AU245" s="234"/>
      <c r="AV245" s="234"/>
      <c r="AW245" s="234"/>
      <c r="AX245" s="234"/>
      <c r="AY245" s="234"/>
      <c r="AZ245" s="234"/>
    </row>
    <row r="246" spans="2:52" ht="12.75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  <c r="Z246" s="234"/>
      <c r="AA246" s="234"/>
      <c r="AB246" s="234"/>
      <c r="AC246" s="234"/>
      <c r="AD246" s="234"/>
      <c r="AE246" s="234"/>
      <c r="AF246" s="234"/>
      <c r="AG246" s="234"/>
      <c r="AH246" s="234"/>
      <c r="AI246" s="234"/>
      <c r="AJ246" s="234"/>
      <c r="AK246" s="234"/>
      <c r="AL246" s="234"/>
      <c r="AM246" s="234"/>
      <c r="AN246" s="234"/>
      <c r="AO246" s="234"/>
      <c r="AP246" s="234"/>
      <c r="AQ246" s="234"/>
      <c r="AR246" s="234"/>
      <c r="AS246" s="234"/>
      <c r="AT246" s="234"/>
      <c r="AU246" s="234"/>
      <c r="AV246" s="234"/>
      <c r="AW246" s="234"/>
      <c r="AX246" s="234"/>
      <c r="AY246" s="234"/>
      <c r="AZ246" s="234"/>
    </row>
    <row r="247" spans="2:52" ht="12.75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234"/>
      <c r="AG247" s="234"/>
      <c r="AH247" s="234"/>
      <c r="AI247" s="234"/>
      <c r="AJ247" s="234"/>
      <c r="AK247" s="234"/>
      <c r="AL247" s="234"/>
      <c r="AM247" s="234"/>
      <c r="AN247" s="234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234"/>
      <c r="AY247" s="234"/>
      <c r="AZ247" s="234"/>
    </row>
    <row r="248" spans="2:52" ht="12.75">
      <c r="B248" s="234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4"/>
      <c r="U248" s="234"/>
      <c r="V248" s="234"/>
      <c r="W248" s="234"/>
      <c r="X248" s="234"/>
      <c r="Y248" s="234"/>
      <c r="Z248" s="234"/>
      <c r="AA248" s="234"/>
      <c r="AB248" s="234"/>
      <c r="AC248" s="234"/>
      <c r="AD248" s="234"/>
      <c r="AE248" s="234"/>
      <c r="AF248" s="234"/>
      <c r="AG248" s="234"/>
      <c r="AH248" s="234"/>
      <c r="AI248" s="234"/>
      <c r="AJ248" s="234"/>
      <c r="AK248" s="234"/>
      <c r="AL248" s="234"/>
      <c r="AM248" s="234"/>
      <c r="AN248" s="234"/>
      <c r="AO248" s="234"/>
      <c r="AP248" s="234"/>
      <c r="AQ248" s="234"/>
      <c r="AR248" s="234"/>
      <c r="AS248" s="234"/>
      <c r="AT248" s="234"/>
      <c r="AU248" s="234"/>
      <c r="AV248" s="234"/>
      <c r="AW248" s="234"/>
      <c r="AX248" s="234"/>
      <c r="AY248" s="234"/>
      <c r="AZ248" s="234"/>
    </row>
    <row r="249" spans="2:52" ht="12.75"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4"/>
      <c r="AK249" s="234"/>
      <c r="AL249" s="234"/>
      <c r="AM249" s="234"/>
      <c r="AN249" s="234"/>
      <c r="AO249" s="234"/>
      <c r="AP249" s="234"/>
      <c r="AQ249" s="234"/>
      <c r="AR249" s="234"/>
      <c r="AS249" s="234"/>
      <c r="AT249" s="234"/>
      <c r="AU249" s="234"/>
      <c r="AV249" s="234"/>
      <c r="AW249" s="234"/>
      <c r="AX249" s="234"/>
      <c r="AY249" s="234"/>
      <c r="AZ249" s="234"/>
    </row>
    <row r="250" spans="2:52" ht="12.75"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4"/>
      <c r="AJ250" s="234"/>
      <c r="AK250" s="234"/>
      <c r="AL250" s="234"/>
      <c r="AM250" s="234"/>
      <c r="AN250" s="234"/>
      <c r="AO250" s="234"/>
      <c r="AP250" s="234"/>
      <c r="AQ250" s="234"/>
      <c r="AR250" s="234"/>
      <c r="AS250" s="234"/>
      <c r="AT250" s="234"/>
      <c r="AU250" s="234"/>
      <c r="AV250" s="234"/>
      <c r="AW250" s="234"/>
      <c r="AX250" s="234"/>
      <c r="AY250" s="234"/>
      <c r="AZ250" s="234"/>
    </row>
    <row r="251" spans="2:52" ht="12.75"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4"/>
      <c r="AJ251" s="234"/>
      <c r="AK251" s="234"/>
      <c r="AL251" s="234"/>
      <c r="AM251" s="234"/>
      <c r="AN251" s="234"/>
      <c r="AO251" s="234"/>
      <c r="AP251" s="234"/>
      <c r="AQ251" s="234"/>
      <c r="AR251" s="234"/>
      <c r="AS251" s="234"/>
      <c r="AT251" s="234"/>
      <c r="AU251" s="234"/>
      <c r="AV251" s="234"/>
      <c r="AW251" s="234"/>
      <c r="AX251" s="234"/>
      <c r="AY251" s="234"/>
      <c r="AZ251" s="234"/>
    </row>
    <row r="252" spans="2:52" ht="12.75">
      <c r="B252" s="234"/>
      <c r="C252" s="234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4"/>
      <c r="AK252" s="234"/>
      <c r="AL252" s="234"/>
      <c r="AM252" s="234"/>
      <c r="AN252" s="234"/>
      <c r="AO252" s="234"/>
      <c r="AP252" s="234"/>
      <c r="AQ252" s="234"/>
      <c r="AR252" s="234"/>
      <c r="AS252" s="234"/>
      <c r="AT252" s="234"/>
      <c r="AU252" s="234"/>
      <c r="AV252" s="234"/>
      <c r="AW252" s="234"/>
      <c r="AX252" s="234"/>
      <c r="AY252" s="234"/>
      <c r="AZ252" s="234"/>
    </row>
    <row r="253" spans="2:52" ht="12.75"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34"/>
      <c r="AF253" s="234"/>
      <c r="AG253" s="234"/>
      <c r="AH253" s="234"/>
      <c r="AI253" s="234"/>
      <c r="AJ253" s="234"/>
      <c r="AK253" s="234"/>
      <c r="AL253" s="234"/>
      <c r="AM253" s="234"/>
      <c r="AN253" s="234"/>
      <c r="AO253" s="234"/>
      <c r="AP253" s="234"/>
      <c r="AQ253" s="234"/>
      <c r="AR253" s="234"/>
      <c r="AS253" s="234"/>
      <c r="AT253" s="234"/>
      <c r="AU253" s="234"/>
      <c r="AV253" s="234"/>
      <c r="AW253" s="234"/>
      <c r="AX253" s="234"/>
      <c r="AY253" s="234"/>
      <c r="AZ253" s="234"/>
    </row>
    <row r="254" spans="2:52" ht="12.75">
      <c r="B254" s="234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4"/>
      <c r="X254" s="234"/>
      <c r="Y254" s="234"/>
      <c r="Z254" s="234"/>
      <c r="AA254" s="234"/>
      <c r="AB254" s="234"/>
      <c r="AC254" s="234"/>
      <c r="AD254" s="234"/>
      <c r="AE254" s="234"/>
      <c r="AF254" s="234"/>
      <c r="AG254" s="234"/>
      <c r="AH254" s="234"/>
      <c r="AI254" s="234"/>
      <c r="AJ254" s="234"/>
      <c r="AK254" s="234"/>
      <c r="AL254" s="234"/>
      <c r="AM254" s="234"/>
      <c r="AN254" s="234"/>
      <c r="AO254" s="234"/>
      <c r="AP254" s="234"/>
      <c r="AQ254" s="234"/>
      <c r="AR254" s="234"/>
      <c r="AS254" s="234"/>
      <c r="AT254" s="234"/>
      <c r="AU254" s="234"/>
      <c r="AV254" s="234"/>
      <c r="AW254" s="234"/>
      <c r="AX254" s="234"/>
      <c r="AY254" s="234"/>
      <c r="AZ254" s="234"/>
    </row>
    <row r="255" spans="2:52" ht="12.75">
      <c r="B255" s="234"/>
      <c r="C255" s="234"/>
      <c r="D255" s="234"/>
      <c r="E255" s="234"/>
      <c r="F255" s="234"/>
      <c r="G255" s="234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234"/>
      <c r="U255" s="234"/>
      <c r="V255" s="234"/>
      <c r="W255" s="234"/>
      <c r="X255" s="234"/>
      <c r="Y255" s="234"/>
      <c r="Z255" s="234"/>
      <c r="AA255" s="234"/>
      <c r="AB255" s="234"/>
      <c r="AC255" s="234"/>
      <c r="AD255" s="234"/>
      <c r="AE255" s="234"/>
      <c r="AF255" s="234"/>
      <c r="AG255" s="234"/>
      <c r="AH255" s="234"/>
      <c r="AI255" s="234"/>
      <c r="AJ255" s="234"/>
      <c r="AK255" s="234"/>
      <c r="AL255" s="234"/>
      <c r="AM255" s="234"/>
      <c r="AN255" s="234"/>
      <c r="AO255" s="234"/>
      <c r="AP255" s="234"/>
      <c r="AQ255" s="234"/>
      <c r="AR255" s="234"/>
      <c r="AS255" s="234"/>
      <c r="AT255" s="234"/>
      <c r="AU255" s="234"/>
      <c r="AV255" s="234"/>
      <c r="AW255" s="234"/>
      <c r="AX255" s="234"/>
      <c r="AY255" s="234"/>
      <c r="AZ255" s="234"/>
    </row>
    <row r="256" spans="2:52" ht="12.75">
      <c r="B256" s="234"/>
      <c r="C256" s="234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234"/>
      <c r="U256" s="234"/>
      <c r="V256" s="234"/>
      <c r="W256" s="234"/>
      <c r="X256" s="234"/>
      <c r="Y256" s="234"/>
      <c r="Z256" s="234"/>
      <c r="AA256" s="234"/>
      <c r="AB256" s="234"/>
      <c r="AC256" s="234"/>
      <c r="AD256" s="234"/>
      <c r="AE256" s="234"/>
      <c r="AF256" s="234"/>
      <c r="AG256" s="234"/>
      <c r="AH256" s="234"/>
      <c r="AI256" s="234"/>
      <c r="AJ256" s="234"/>
      <c r="AK256" s="234"/>
      <c r="AL256" s="234"/>
      <c r="AM256" s="234"/>
      <c r="AN256" s="234"/>
      <c r="AO256" s="234"/>
      <c r="AP256" s="234"/>
      <c r="AQ256" s="234"/>
      <c r="AR256" s="234"/>
      <c r="AS256" s="234"/>
      <c r="AT256" s="234"/>
      <c r="AU256" s="234"/>
      <c r="AV256" s="234"/>
      <c r="AW256" s="234"/>
      <c r="AX256" s="234"/>
      <c r="AY256" s="234"/>
      <c r="AZ256" s="234"/>
    </row>
    <row r="257" spans="2:52" ht="12.75"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234"/>
      <c r="U257" s="234"/>
      <c r="V257" s="234"/>
      <c r="W257" s="234"/>
      <c r="X257" s="234"/>
      <c r="Y257" s="234"/>
      <c r="Z257" s="234"/>
      <c r="AA257" s="234"/>
      <c r="AB257" s="234"/>
      <c r="AC257" s="234"/>
      <c r="AD257" s="234"/>
      <c r="AE257" s="234"/>
      <c r="AF257" s="234"/>
      <c r="AG257" s="234"/>
      <c r="AH257" s="234"/>
      <c r="AI257" s="234"/>
      <c r="AJ257" s="234"/>
      <c r="AK257" s="234"/>
      <c r="AL257" s="234"/>
      <c r="AM257" s="234"/>
      <c r="AN257" s="234"/>
      <c r="AO257" s="234"/>
      <c r="AP257" s="234"/>
      <c r="AQ257" s="234"/>
      <c r="AR257" s="234"/>
      <c r="AS257" s="234"/>
      <c r="AT257" s="234"/>
      <c r="AU257" s="234"/>
      <c r="AV257" s="234"/>
      <c r="AW257" s="234"/>
      <c r="AX257" s="234"/>
      <c r="AY257" s="234"/>
      <c r="AZ257" s="234"/>
    </row>
    <row r="258" spans="2:52" ht="12.75">
      <c r="B258" s="234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234"/>
      <c r="U258" s="234"/>
      <c r="V258" s="234"/>
      <c r="W258" s="234"/>
      <c r="X258" s="234"/>
      <c r="Y258" s="234"/>
      <c r="Z258" s="234"/>
      <c r="AA258" s="234"/>
      <c r="AB258" s="234"/>
      <c r="AC258" s="234"/>
      <c r="AD258" s="234"/>
      <c r="AE258" s="234"/>
      <c r="AF258" s="234"/>
      <c r="AG258" s="234"/>
      <c r="AH258" s="234"/>
      <c r="AI258" s="234"/>
      <c r="AJ258" s="234"/>
      <c r="AK258" s="234"/>
      <c r="AL258" s="234"/>
      <c r="AM258" s="234"/>
      <c r="AN258" s="234"/>
      <c r="AO258" s="234"/>
      <c r="AP258" s="234"/>
      <c r="AQ258" s="234"/>
      <c r="AR258" s="234"/>
      <c r="AS258" s="234"/>
      <c r="AT258" s="234"/>
      <c r="AU258" s="234"/>
      <c r="AV258" s="234"/>
      <c r="AW258" s="234"/>
      <c r="AX258" s="234"/>
      <c r="AY258" s="234"/>
      <c r="AZ258" s="234"/>
    </row>
    <row r="259" spans="2:52" ht="12.75">
      <c r="B259" s="234"/>
      <c r="C259" s="234"/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234"/>
      <c r="U259" s="234"/>
      <c r="V259" s="234"/>
      <c r="W259" s="234"/>
      <c r="X259" s="234"/>
      <c r="Y259" s="234"/>
      <c r="Z259" s="234"/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4"/>
      <c r="AK259" s="234"/>
      <c r="AL259" s="234"/>
      <c r="AM259" s="234"/>
      <c r="AN259" s="234"/>
      <c r="AO259" s="234"/>
      <c r="AP259" s="234"/>
      <c r="AQ259" s="234"/>
      <c r="AR259" s="234"/>
      <c r="AS259" s="234"/>
      <c r="AT259" s="234"/>
      <c r="AU259" s="234"/>
      <c r="AV259" s="234"/>
      <c r="AW259" s="234"/>
      <c r="AX259" s="234"/>
      <c r="AY259" s="234"/>
      <c r="AZ259" s="234"/>
    </row>
    <row r="260" spans="2:52" ht="12.75">
      <c r="B260" s="234"/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4"/>
      <c r="AK260" s="234"/>
      <c r="AL260" s="234"/>
      <c r="AM260" s="234"/>
      <c r="AN260" s="234"/>
      <c r="AO260" s="234"/>
      <c r="AP260" s="234"/>
      <c r="AQ260" s="234"/>
      <c r="AR260" s="234"/>
      <c r="AS260" s="234"/>
      <c r="AT260" s="234"/>
      <c r="AU260" s="234"/>
      <c r="AV260" s="234"/>
      <c r="AW260" s="234"/>
      <c r="AX260" s="234"/>
      <c r="AY260" s="234"/>
      <c r="AZ260" s="234"/>
    </row>
    <row r="261" spans="2:52" ht="12.75">
      <c r="B261" s="234"/>
      <c r="C261" s="234"/>
      <c r="D261" s="234"/>
      <c r="E261" s="234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234"/>
      <c r="U261" s="234"/>
      <c r="V261" s="234"/>
      <c r="W261" s="234"/>
      <c r="X261" s="234"/>
      <c r="Y261" s="234"/>
      <c r="Z261" s="234"/>
      <c r="AA261" s="234"/>
      <c r="AB261" s="234"/>
      <c r="AC261" s="234"/>
      <c r="AD261" s="234"/>
      <c r="AE261" s="234"/>
      <c r="AF261" s="234"/>
      <c r="AG261" s="234"/>
      <c r="AH261" s="234"/>
      <c r="AI261" s="234"/>
      <c r="AJ261" s="234"/>
      <c r="AK261" s="234"/>
      <c r="AL261" s="234"/>
      <c r="AM261" s="234"/>
      <c r="AN261" s="234"/>
      <c r="AO261" s="234"/>
      <c r="AP261" s="234"/>
      <c r="AQ261" s="234"/>
      <c r="AR261" s="234"/>
      <c r="AS261" s="234"/>
      <c r="AT261" s="234"/>
      <c r="AU261" s="234"/>
      <c r="AV261" s="234"/>
      <c r="AW261" s="234"/>
      <c r="AX261" s="234"/>
      <c r="AY261" s="234"/>
      <c r="AZ261" s="234"/>
    </row>
    <row r="262" spans="2:52" ht="12.75">
      <c r="B262" s="234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4"/>
      <c r="AG262" s="234"/>
      <c r="AH262" s="234"/>
      <c r="AI262" s="234"/>
      <c r="AJ262" s="234"/>
      <c r="AK262" s="234"/>
      <c r="AL262" s="234"/>
      <c r="AM262" s="234"/>
      <c r="AN262" s="234"/>
      <c r="AO262" s="234"/>
      <c r="AP262" s="234"/>
      <c r="AQ262" s="234"/>
      <c r="AR262" s="234"/>
      <c r="AS262" s="234"/>
      <c r="AT262" s="234"/>
      <c r="AU262" s="234"/>
      <c r="AV262" s="234"/>
      <c r="AW262" s="234"/>
      <c r="AX262" s="234"/>
      <c r="AY262" s="234"/>
      <c r="AZ262" s="234"/>
    </row>
    <row r="263" spans="2:52" ht="12.75">
      <c r="B263" s="234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4"/>
      <c r="AG263" s="234"/>
      <c r="AH263" s="234"/>
      <c r="AI263" s="234"/>
      <c r="AJ263" s="234"/>
      <c r="AK263" s="234"/>
      <c r="AL263" s="234"/>
      <c r="AM263" s="234"/>
      <c r="AN263" s="234"/>
      <c r="AO263" s="234"/>
      <c r="AP263" s="234"/>
      <c r="AQ263" s="234"/>
      <c r="AR263" s="234"/>
      <c r="AS263" s="234"/>
      <c r="AT263" s="234"/>
      <c r="AU263" s="234"/>
      <c r="AV263" s="234"/>
      <c r="AW263" s="234"/>
      <c r="AX263" s="234"/>
      <c r="AY263" s="234"/>
      <c r="AZ263" s="234"/>
    </row>
    <row r="264" spans="2:52" ht="12.75"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  <c r="AJ264" s="234"/>
      <c r="AK264" s="234"/>
      <c r="AL264" s="234"/>
      <c r="AM264" s="234"/>
      <c r="AN264" s="234"/>
      <c r="AO264" s="234"/>
      <c r="AP264" s="234"/>
      <c r="AQ264" s="234"/>
      <c r="AR264" s="234"/>
      <c r="AS264" s="234"/>
      <c r="AT264" s="234"/>
      <c r="AU264" s="234"/>
      <c r="AV264" s="234"/>
      <c r="AW264" s="234"/>
      <c r="AX264" s="234"/>
      <c r="AY264" s="234"/>
      <c r="AZ264" s="234"/>
    </row>
    <row r="265" spans="2:52" ht="12.75">
      <c r="B265" s="234"/>
      <c r="C265" s="234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  <c r="AA265" s="234"/>
      <c r="AB265" s="234"/>
      <c r="AC265" s="234"/>
      <c r="AD265" s="234"/>
      <c r="AE265" s="234"/>
      <c r="AF265" s="234"/>
      <c r="AG265" s="234"/>
      <c r="AH265" s="234"/>
      <c r="AI265" s="234"/>
      <c r="AJ265" s="234"/>
      <c r="AK265" s="234"/>
      <c r="AL265" s="234"/>
      <c r="AM265" s="234"/>
      <c r="AN265" s="234"/>
      <c r="AO265" s="234"/>
      <c r="AP265" s="234"/>
      <c r="AQ265" s="234"/>
      <c r="AR265" s="234"/>
      <c r="AS265" s="234"/>
      <c r="AT265" s="234"/>
      <c r="AU265" s="234"/>
      <c r="AV265" s="234"/>
      <c r="AW265" s="234"/>
      <c r="AX265" s="234"/>
      <c r="AY265" s="234"/>
      <c r="AZ265" s="234"/>
    </row>
    <row r="266" spans="2:52" ht="12.75">
      <c r="B266" s="234"/>
      <c r="C266" s="234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F266" s="234"/>
      <c r="AG266" s="234"/>
      <c r="AH266" s="234"/>
      <c r="AI266" s="234"/>
      <c r="AJ266" s="234"/>
      <c r="AK266" s="234"/>
      <c r="AL266" s="234"/>
      <c r="AM266" s="234"/>
      <c r="AN266" s="234"/>
      <c r="AO266" s="234"/>
      <c r="AP266" s="234"/>
      <c r="AQ266" s="234"/>
      <c r="AR266" s="234"/>
      <c r="AS266" s="234"/>
      <c r="AT266" s="234"/>
      <c r="AU266" s="234"/>
      <c r="AV266" s="234"/>
      <c r="AW266" s="234"/>
      <c r="AX266" s="234"/>
      <c r="AY266" s="234"/>
      <c r="AZ266" s="234"/>
    </row>
    <row r="267" spans="2:52" ht="12.75">
      <c r="B267" s="234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4"/>
      <c r="AG267" s="234"/>
      <c r="AH267" s="234"/>
      <c r="AI267" s="234"/>
      <c r="AJ267" s="234"/>
      <c r="AK267" s="234"/>
      <c r="AL267" s="234"/>
      <c r="AM267" s="234"/>
      <c r="AN267" s="234"/>
      <c r="AO267" s="234"/>
      <c r="AP267" s="234"/>
      <c r="AQ267" s="234"/>
      <c r="AR267" s="234"/>
      <c r="AS267" s="234"/>
      <c r="AT267" s="234"/>
      <c r="AU267" s="234"/>
      <c r="AV267" s="234"/>
      <c r="AW267" s="234"/>
      <c r="AX267" s="234"/>
      <c r="AY267" s="234"/>
      <c r="AZ267" s="234"/>
    </row>
    <row r="268" spans="2:52" ht="12.75">
      <c r="B268" s="234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  <c r="AK268" s="234"/>
      <c r="AL268" s="234"/>
      <c r="AM268" s="234"/>
      <c r="AN268" s="234"/>
      <c r="AO268" s="234"/>
      <c r="AP268" s="234"/>
      <c r="AQ268" s="234"/>
      <c r="AR268" s="234"/>
      <c r="AS268" s="234"/>
      <c r="AT268" s="234"/>
      <c r="AU268" s="234"/>
      <c r="AV268" s="234"/>
      <c r="AW268" s="234"/>
      <c r="AX268" s="234"/>
      <c r="AY268" s="234"/>
      <c r="AZ268" s="234"/>
    </row>
    <row r="269" spans="2:52" ht="12.75">
      <c r="B269" s="234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234"/>
      <c r="U269" s="234"/>
      <c r="V269" s="234"/>
      <c r="W269" s="234"/>
      <c r="X269" s="234"/>
      <c r="Y269" s="234"/>
      <c r="Z269" s="234"/>
      <c r="AA269" s="234"/>
      <c r="AB269" s="234"/>
      <c r="AC269" s="234"/>
      <c r="AD269" s="234"/>
      <c r="AE269" s="234"/>
      <c r="AF269" s="234"/>
      <c r="AG269" s="234"/>
      <c r="AH269" s="234"/>
      <c r="AI269" s="234"/>
      <c r="AJ269" s="234"/>
      <c r="AK269" s="234"/>
      <c r="AL269" s="234"/>
      <c r="AM269" s="234"/>
      <c r="AN269" s="234"/>
      <c r="AO269" s="234"/>
      <c r="AP269" s="234"/>
      <c r="AQ269" s="234"/>
      <c r="AR269" s="234"/>
      <c r="AS269" s="234"/>
      <c r="AT269" s="234"/>
      <c r="AU269" s="234"/>
      <c r="AV269" s="234"/>
      <c r="AW269" s="234"/>
      <c r="AX269" s="234"/>
      <c r="AY269" s="234"/>
      <c r="AZ269" s="234"/>
    </row>
    <row r="270" spans="2:52" ht="12.75"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34"/>
      <c r="AD270" s="234"/>
      <c r="AE270" s="234"/>
      <c r="AF270" s="234"/>
      <c r="AG270" s="234"/>
      <c r="AH270" s="234"/>
      <c r="AI270" s="234"/>
      <c r="AJ270" s="234"/>
      <c r="AK270" s="234"/>
      <c r="AL270" s="234"/>
      <c r="AM270" s="234"/>
      <c r="AN270" s="234"/>
      <c r="AO270" s="234"/>
      <c r="AP270" s="234"/>
      <c r="AQ270" s="234"/>
      <c r="AR270" s="234"/>
      <c r="AS270" s="234"/>
      <c r="AT270" s="234"/>
      <c r="AU270" s="234"/>
      <c r="AV270" s="234"/>
      <c r="AW270" s="234"/>
      <c r="AX270" s="234"/>
      <c r="AY270" s="234"/>
      <c r="AZ270" s="234"/>
    </row>
    <row r="271" spans="2:52" ht="12.75"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  <c r="AA271" s="234"/>
      <c r="AB271" s="234"/>
      <c r="AC271" s="234"/>
      <c r="AD271" s="234"/>
      <c r="AE271" s="234"/>
      <c r="AF271" s="234"/>
      <c r="AG271" s="234"/>
      <c r="AH271" s="234"/>
      <c r="AI271" s="234"/>
      <c r="AJ271" s="234"/>
      <c r="AK271" s="234"/>
      <c r="AL271" s="234"/>
      <c r="AM271" s="234"/>
      <c r="AN271" s="234"/>
      <c r="AO271" s="234"/>
      <c r="AP271" s="234"/>
      <c r="AQ271" s="234"/>
      <c r="AR271" s="234"/>
      <c r="AS271" s="234"/>
      <c r="AT271" s="234"/>
      <c r="AU271" s="234"/>
      <c r="AV271" s="234"/>
      <c r="AW271" s="234"/>
      <c r="AX271" s="234"/>
      <c r="AY271" s="234"/>
      <c r="AZ271" s="234"/>
    </row>
    <row r="272" spans="2:52" ht="12.75">
      <c r="B272" s="234"/>
      <c r="C272" s="234"/>
      <c r="D272" s="234"/>
      <c r="E272" s="234"/>
      <c r="F272" s="234"/>
      <c r="G272" s="234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234"/>
      <c r="U272" s="234"/>
      <c r="V272" s="234"/>
      <c r="W272" s="234"/>
      <c r="X272" s="234"/>
      <c r="Y272" s="234"/>
      <c r="Z272" s="234"/>
      <c r="AA272" s="234"/>
      <c r="AB272" s="234"/>
      <c r="AC272" s="234"/>
      <c r="AD272" s="234"/>
      <c r="AE272" s="234"/>
      <c r="AF272" s="234"/>
      <c r="AG272" s="234"/>
      <c r="AH272" s="234"/>
      <c r="AI272" s="234"/>
      <c r="AJ272" s="234"/>
      <c r="AK272" s="234"/>
      <c r="AL272" s="234"/>
      <c r="AM272" s="234"/>
      <c r="AN272" s="234"/>
      <c r="AO272" s="234"/>
      <c r="AP272" s="234"/>
      <c r="AQ272" s="234"/>
      <c r="AR272" s="234"/>
      <c r="AS272" s="234"/>
      <c r="AT272" s="234"/>
      <c r="AU272" s="234"/>
      <c r="AV272" s="234"/>
      <c r="AW272" s="234"/>
      <c r="AX272" s="234"/>
      <c r="AY272" s="234"/>
      <c r="AZ272" s="234"/>
    </row>
    <row r="273" spans="2:52" ht="12.75">
      <c r="B273" s="234"/>
      <c r="C273" s="234"/>
      <c r="D273" s="234"/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234"/>
      <c r="U273" s="234"/>
      <c r="V273" s="234"/>
      <c r="W273" s="234"/>
      <c r="X273" s="234"/>
      <c r="Y273" s="234"/>
      <c r="Z273" s="234"/>
      <c r="AA273" s="234"/>
      <c r="AB273" s="234"/>
      <c r="AC273" s="234"/>
      <c r="AD273" s="234"/>
      <c r="AE273" s="234"/>
      <c r="AF273" s="234"/>
      <c r="AG273" s="234"/>
      <c r="AH273" s="234"/>
      <c r="AI273" s="234"/>
      <c r="AJ273" s="234"/>
      <c r="AK273" s="234"/>
      <c r="AL273" s="234"/>
      <c r="AM273" s="234"/>
      <c r="AN273" s="234"/>
      <c r="AO273" s="234"/>
      <c r="AP273" s="234"/>
      <c r="AQ273" s="234"/>
      <c r="AR273" s="234"/>
      <c r="AS273" s="234"/>
      <c r="AT273" s="234"/>
      <c r="AU273" s="234"/>
      <c r="AV273" s="234"/>
      <c r="AW273" s="234"/>
      <c r="AX273" s="234"/>
      <c r="AY273" s="234"/>
      <c r="AZ273" s="234"/>
    </row>
    <row r="274" spans="2:52" ht="12.75">
      <c r="B274" s="234"/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234"/>
      <c r="U274" s="234"/>
      <c r="V274" s="234"/>
      <c r="W274" s="234"/>
      <c r="X274" s="234"/>
      <c r="Y274" s="234"/>
      <c r="Z274" s="234"/>
      <c r="AA274" s="234"/>
      <c r="AB274" s="234"/>
      <c r="AC274" s="234"/>
      <c r="AD274" s="234"/>
      <c r="AE274" s="234"/>
      <c r="AF274" s="234"/>
      <c r="AG274" s="234"/>
      <c r="AH274" s="234"/>
      <c r="AI274" s="234"/>
      <c r="AJ274" s="234"/>
      <c r="AK274" s="234"/>
      <c r="AL274" s="234"/>
      <c r="AM274" s="234"/>
      <c r="AN274" s="234"/>
      <c r="AO274" s="234"/>
      <c r="AP274" s="234"/>
      <c r="AQ274" s="234"/>
      <c r="AR274" s="234"/>
      <c r="AS274" s="234"/>
      <c r="AT274" s="234"/>
      <c r="AU274" s="234"/>
      <c r="AV274" s="234"/>
      <c r="AW274" s="234"/>
      <c r="AX274" s="234"/>
      <c r="AY274" s="234"/>
      <c r="AZ274" s="234"/>
    </row>
    <row r="275" spans="2:52" ht="12.75">
      <c r="B275" s="234"/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4"/>
      <c r="AE275" s="234"/>
      <c r="AF275" s="234"/>
      <c r="AG275" s="234"/>
      <c r="AH275" s="234"/>
      <c r="AI275" s="234"/>
      <c r="AJ275" s="234"/>
      <c r="AK275" s="234"/>
      <c r="AL275" s="234"/>
      <c r="AM275" s="234"/>
      <c r="AN275" s="234"/>
      <c r="AO275" s="234"/>
      <c r="AP275" s="234"/>
      <c r="AQ275" s="234"/>
      <c r="AR275" s="234"/>
      <c r="AS275" s="234"/>
      <c r="AT275" s="234"/>
      <c r="AU275" s="234"/>
      <c r="AV275" s="234"/>
      <c r="AW275" s="234"/>
      <c r="AX275" s="234"/>
      <c r="AY275" s="234"/>
      <c r="AZ275" s="234"/>
    </row>
    <row r="276" spans="2:52" ht="12.75">
      <c r="B276" s="234"/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4"/>
      <c r="AC276" s="234"/>
      <c r="AD276" s="234"/>
      <c r="AE276" s="234"/>
      <c r="AF276" s="234"/>
      <c r="AG276" s="234"/>
      <c r="AH276" s="234"/>
      <c r="AI276" s="234"/>
      <c r="AJ276" s="234"/>
      <c r="AK276" s="234"/>
      <c r="AL276" s="234"/>
      <c r="AM276" s="234"/>
      <c r="AN276" s="234"/>
      <c r="AO276" s="234"/>
      <c r="AP276" s="234"/>
      <c r="AQ276" s="234"/>
      <c r="AR276" s="234"/>
      <c r="AS276" s="234"/>
      <c r="AT276" s="234"/>
      <c r="AU276" s="234"/>
      <c r="AV276" s="234"/>
      <c r="AW276" s="234"/>
      <c r="AX276" s="234"/>
      <c r="AY276" s="234"/>
      <c r="AZ276" s="234"/>
    </row>
    <row r="277" spans="2:52" ht="12.75"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4"/>
      <c r="AE277" s="234"/>
      <c r="AF277" s="234"/>
      <c r="AG277" s="234"/>
      <c r="AH277" s="234"/>
      <c r="AI277" s="234"/>
      <c r="AJ277" s="234"/>
      <c r="AK277" s="234"/>
      <c r="AL277" s="234"/>
      <c r="AM277" s="234"/>
      <c r="AN277" s="234"/>
      <c r="AO277" s="234"/>
      <c r="AP277" s="234"/>
      <c r="AQ277" s="234"/>
      <c r="AR277" s="234"/>
      <c r="AS277" s="234"/>
      <c r="AT277" s="234"/>
      <c r="AU277" s="234"/>
      <c r="AV277" s="234"/>
      <c r="AW277" s="234"/>
      <c r="AX277" s="234"/>
      <c r="AY277" s="234"/>
      <c r="AZ277" s="234"/>
    </row>
    <row r="278" spans="2:52" ht="12.75">
      <c r="B278" s="234"/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34"/>
      <c r="AB278" s="234"/>
      <c r="AC278" s="234"/>
      <c r="AD278" s="234"/>
      <c r="AE278" s="234"/>
      <c r="AF278" s="234"/>
      <c r="AG278" s="234"/>
      <c r="AH278" s="234"/>
      <c r="AI278" s="234"/>
      <c r="AJ278" s="234"/>
      <c r="AK278" s="234"/>
      <c r="AL278" s="234"/>
      <c r="AM278" s="234"/>
      <c r="AN278" s="234"/>
      <c r="AO278" s="234"/>
      <c r="AP278" s="234"/>
      <c r="AQ278" s="234"/>
      <c r="AR278" s="234"/>
      <c r="AS278" s="234"/>
      <c r="AT278" s="234"/>
      <c r="AU278" s="234"/>
      <c r="AV278" s="234"/>
      <c r="AW278" s="234"/>
      <c r="AX278" s="234"/>
      <c r="AY278" s="234"/>
      <c r="AZ278" s="234"/>
    </row>
    <row r="279" spans="2:52" ht="12.75">
      <c r="B279" s="234"/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34"/>
      <c r="AE279" s="234"/>
      <c r="AF279" s="234"/>
      <c r="AG279" s="234"/>
      <c r="AH279" s="234"/>
      <c r="AI279" s="234"/>
      <c r="AJ279" s="234"/>
      <c r="AK279" s="234"/>
      <c r="AL279" s="234"/>
      <c r="AM279" s="234"/>
      <c r="AN279" s="234"/>
      <c r="AO279" s="234"/>
      <c r="AP279" s="234"/>
      <c r="AQ279" s="234"/>
      <c r="AR279" s="234"/>
      <c r="AS279" s="234"/>
      <c r="AT279" s="234"/>
      <c r="AU279" s="234"/>
      <c r="AV279" s="234"/>
      <c r="AW279" s="234"/>
      <c r="AX279" s="234"/>
      <c r="AY279" s="234"/>
      <c r="AZ279" s="234"/>
    </row>
    <row r="280" spans="2:52" ht="12.75">
      <c r="B280" s="234"/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  <c r="AA280" s="234"/>
      <c r="AB280" s="234"/>
      <c r="AC280" s="234"/>
      <c r="AD280" s="234"/>
      <c r="AE280" s="234"/>
      <c r="AF280" s="234"/>
      <c r="AG280" s="234"/>
      <c r="AH280" s="234"/>
      <c r="AI280" s="234"/>
      <c r="AJ280" s="234"/>
      <c r="AK280" s="234"/>
      <c r="AL280" s="234"/>
      <c r="AM280" s="234"/>
      <c r="AN280" s="234"/>
      <c r="AO280" s="234"/>
      <c r="AP280" s="234"/>
      <c r="AQ280" s="234"/>
      <c r="AR280" s="234"/>
      <c r="AS280" s="234"/>
      <c r="AT280" s="234"/>
      <c r="AU280" s="234"/>
      <c r="AV280" s="234"/>
      <c r="AW280" s="234"/>
      <c r="AX280" s="234"/>
      <c r="AY280" s="234"/>
      <c r="AZ280" s="234"/>
    </row>
    <row r="281" spans="2:52" ht="12.75">
      <c r="B281" s="234"/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  <c r="AA281" s="234"/>
      <c r="AB281" s="234"/>
      <c r="AC281" s="234"/>
      <c r="AD281" s="234"/>
      <c r="AE281" s="234"/>
      <c r="AF281" s="234"/>
      <c r="AG281" s="234"/>
      <c r="AH281" s="234"/>
      <c r="AI281" s="234"/>
      <c r="AJ281" s="234"/>
      <c r="AK281" s="234"/>
      <c r="AL281" s="234"/>
      <c r="AM281" s="234"/>
      <c r="AN281" s="234"/>
      <c r="AO281" s="234"/>
      <c r="AP281" s="234"/>
      <c r="AQ281" s="234"/>
      <c r="AR281" s="234"/>
      <c r="AS281" s="234"/>
      <c r="AT281" s="234"/>
      <c r="AU281" s="234"/>
      <c r="AV281" s="234"/>
      <c r="AW281" s="234"/>
      <c r="AX281" s="234"/>
      <c r="AY281" s="234"/>
      <c r="AZ281" s="234"/>
    </row>
    <row r="282" spans="2:52" ht="12.75"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4"/>
      <c r="X282" s="234"/>
      <c r="Y282" s="234"/>
      <c r="Z282" s="234"/>
      <c r="AA282" s="234"/>
      <c r="AB282" s="234"/>
      <c r="AC282" s="234"/>
      <c r="AD282" s="234"/>
      <c r="AE282" s="234"/>
      <c r="AF282" s="234"/>
      <c r="AG282" s="234"/>
      <c r="AH282" s="234"/>
      <c r="AI282" s="234"/>
      <c r="AJ282" s="234"/>
      <c r="AK282" s="234"/>
      <c r="AL282" s="234"/>
      <c r="AM282" s="234"/>
      <c r="AN282" s="234"/>
      <c r="AO282" s="234"/>
      <c r="AP282" s="234"/>
      <c r="AQ282" s="234"/>
      <c r="AR282" s="234"/>
      <c r="AS282" s="234"/>
      <c r="AT282" s="234"/>
      <c r="AU282" s="234"/>
      <c r="AV282" s="234"/>
      <c r="AW282" s="234"/>
      <c r="AX282" s="234"/>
      <c r="AY282" s="234"/>
      <c r="AZ282" s="234"/>
    </row>
    <row r="283" spans="2:52" ht="12.75">
      <c r="B283" s="234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234"/>
      <c r="U283" s="234"/>
      <c r="V283" s="234"/>
      <c r="W283" s="234"/>
      <c r="X283" s="234"/>
      <c r="Y283" s="234"/>
      <c r="Z283" s="234"/>
      <c r="AA283" s="234"/>
      <c r="AB283" s="234"/>
      <c r="AC283" s="234"/>
      <c r="AD283" s="234"/>
      <c r="AE283" s="234"/>
      <c r="AF283" s="234"/>
      <c r="AG283" s="234"/>
      <c r="AH283" s="234"/>
      <c r="AI283" s="234"/>
      <c r="AJ283" s="234"/>
      <c r="AK283" s="234"/>
      <c r="AL283" s="234"/>
      <c r="AM283" s="234"/>
      <c r="AN283" s="234"/>
      <c r="AO283" s="234"/>
      <c r="AP283" s="234"/>
      <c r="AQ283" s="234"/>
      <c r="AR283" s="234"/>
      <c r="AS283" s="234"/>
      <c r="AT283" s="234"/>
      <c r="AU283" s="234"/>
      <c r="AV283" s="234"/>
      <c r="AW283" s="234"/>
      <c r="AX283" s="234"/>
      <c r="AY283" s="234"/>
      <c r="AZ283" s="234"/>
    </row>
    <row r="284" spans="2:52" ht="12.75">
      <c r="B284" s="234"/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4"/>
      <c r="Z284" s="234"/>
      <c r="AA284" s="234"/>
      <c r="AB284" s="234"/>
      <c r="AC284" s="234"/>
      <c r="AD284" s="234"/>
      <c r="AE284" s="234"/>
      <c r="AF284" s="234"/>
      <c r="AG284" s="234"/>
      <c r="AH284" s="234"/>
      <c r="AI284" s="234"/>
      <c r="AJ284" s="234"/>
      <c r="AK284" s="234"/>
      <c r="AL284" s="234"/>
      <c r="AM284" s="234"/>
      <c r="AN284" s="234"/>
      <c r="AO284" s="234"/>
      <c r="AP284" s="234"/>
      <c r="AQ284" s="234"/>
      <c r="AR284" s="234"/>
      <c r="AS284" s="234"/>
      <c r="AT284" s="234"/>
      <c r="AU284" s="234"/>
      <c r="AV284" s="234"/>
      <c r="AW284" s="234"/>
      <c r="AX284" s="234"/>
      <c r="AY284" s="234"/>
      <c r="AZ284" s="234"/>
    </row>
    <row r="285" spans="2:52" ht="12.75"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4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4"/>
      <c r="AK285" s="234"/>
      <c r="AL285" s="234"/>
      <c r="AM285" s="234"/>
      <c r="AN285" s="234"/>
      <c r="AO285" s="234"/>
      <c r="AP285" s="234"/>
      <c r="AQ285" s="234"/>
      <c r="AR285" s="234"/>
      <c r="AS285" s="234"/>
      <c r="AT285" s="234"/>
      <c r="AU285" s="234"/>
      <c r="AV285" s="234"/>
      <c r="AW285" s="234"/>
      <c r="AX285" s="234"/>
      <c r="AY285" s="234"/>
      <c r="AZ285" s="234"/>
    </row>
    <row r="286" spans="2:52" ht="12.75">
      <c r="B286" s="234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34"/>
      <c r="U286" s="234"/>
      <c r="V286" s="234"/>
      <c r="W286" s="234"/>
      <c r="X286" s="234"/>
      <c r="Y286" s="234"/>
      <c r="Z286" s="234"/>
      <c r="AA286" s="234"/>
      <c r="AB286" s="234"/>
      <c r="AC286" s="234"/>
      <c r="AD286" s="234"/>
      <c r="AE286" s="234"/>
      <c r="AF286" s="234"/>
      <c r="AG286" s="234"/>
      <c r="AH286" s="234"/>
      <c r="AI286" s="234"/>
      <c r="AJ286" s="234"/>
      <c r="AK286" s="234"/>
      <c r="AL286" s="234"/>
      <c r="AM286" s="234"/>
      <c r="AN286" s="234"/>
      <c r="AO286" s="234"/>
      <c r="AP286" s="234"/>
      <c r="AQ286" s="234"/>
      <c r="AR286" s="234"/>
      <c r="AS286" s="234"/>
      <c r="AT286" s="234"/>
      <c r="AU286" s="234"/>
      <c r="AV286" s="234"/>
      <c r="AW286" s="234"/>
      <c r="AX286" s="234"/>
      <c r="AY286" s="234"/>
      <c r="AZ286" s="234"/>
    </row>
    <row r="287" spans="2:52" ht="12.75">
      <c r="B287" s="234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4"/>
      <c r="AD287" s="234"/>
      <c r="AE287" s="234"/>
      <c r="AF287" s="234"/>
      <c r="AG287" s="234"/>
      <c r="AH287" s="234"/>
      <c r="AI287" s="234"/>
      <c r="AJ287" s="234"/>
      <c r="AK287" s="234"/>
      <c r="AL287" s="234"/>
      <c r="AM287" s="234"/>
      <c r="AN287" s="234"/>
      <c r="AO287" s="234"/>
      <c r="AP287" s="234"/>
      <c r="AQ287" s="234"/>
      <c r="AR287" s="234"/>
      <c r="AS287" s="234"/>
      <c r="AT287" s="234"/>
      <c r="AU287" s="234"/>
      <c r="AV287" s="234"/>
      <c r="AW287" s="234"/>
      <c r="AX287" s="234"/>
      <c r="AY287" s="234"/>
      <c r="AZ287" s="234"/>
    </row>
    <row r="288" spans="2:52" ht="12.75">
      <c r="B288" s="234"/>
      <c r="C288" s="234"/>
      <c r="D288" s="234"/>
      <c r="E288" s="234"/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4"/>
      <c r="AD288" s="234"/>
      <c r="AE288" s="234"/>
      <c r="AF288" s="234"/>
      <c r="AG288" s="234"/>
      <c r="AH288" s="234"/>
      <c r="AI288" s="234"/>
      <c r="AJ288" s="234"/>
      <c r="AK288" s="234"/>
      <c r="AL288" s="234"/>
      <c r="AM288" s="234"/>
      <c r="AN288" s="234"/>
      <c r="AO288" s="234"/>
      <c r="AP288" s="234"/>
      <c r="AQ288" s="234"/>
      <c r="AR288" s="234"/>
      <c r="AS288" s="234"/>
      <c r="AT288" s="234"/>
      <c r="AU288" s="234"/>
      <c r="AV288" s="234"/>
      <c r="AW288" s="234"/>
      <c r="AX288" s="234"/>
      <c r="AY288" s="234"/>
      <c r="AZ288" s="234"/>
    </row>
    <row r="289" spans="2:52" ht="12.75"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234"/>
      <c r="U289" s="234"/>
      <c r="V289" s="234"/>
      <c r="W289" s="234"/>
      <c r="X289" s="234"/>
      <c r="Y289" s="234"/>
      <c r="Z289" s="234"/>
      <c r="AA289" s="234"/>
      <c r="AB289" s="234"/>
      <c r="AC289" s="234"/>
      <c r="AD289" s="234"/>
      <c r="AE289" s="234"/>
      <c r="AF289" s="234"/>
      <c r="AG289" s="234"/>
      <c r="AH289" s="234"/>
      <c r="AI289" s="234"/>
      <c r="AJ289" s="234"/>
      <c r="AK289" s="234"/>
      <c r="AL289" s="234"/>
      <c r="AM289" s="234"/>
      <c r="AN289" s="234"/>
      <c r="AO289" s="234"/>
      <c r="AP289" s="234"/>
      <c r="AQ289" s="234"/>
      <c r="AR289" s="234"/>
      <c r="AS289" s="234"/>
      <c r="AT289" s="234"/>
      <c r="AU289" s="234"/>
      <c r="AV289" s="234"/>
      <c r="AW289" s="234"/>
      <c r="AX289" s="234"/>
      <c r="AY289" s="234"/>
      <c r="AZ289" s="234"/>
    </row>
    <row r="290" spans="2:52" ht="12.75">
      <c r="B290" s="234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234"/>
      <c r="U290" s="234"/>
      <c r="V290" s="234"/>
      <c r="W290" s="234"/>
      <c r="X290" s="234"/>
      <c r="Y290" s="234"/>
      <c r="Z290" s="234"/>
      <c r="AA290" s="234"/>
      <c r="AB290" s="234"/>
      <c r="AC290" s="234"/>
      <c r="AD290" s="234"/>
      <c r="AE290" s="234"/>
      <c r="AF290" s="234"/>
      <c r="AG290" s="234"/>
      <c r="AH290" s="234"/>
      <c r="AI290" s="234"/>
      <c r="AJ290" s="234"/>
      <c r="AK290" s="234"/>
      <c r="AL290" s="234"/>
      <c r="AM290" s="234"/>
      <c r="AN290" s="234"/>
      <c r="AO290" s="234"/>
      <c r="AP290" s="234"/>
      <c r="AQ290" s="234"/>
      <c r="AR290" s="234"/>
      <c r="AS290" s="234"/>
      <c r="AT290" s="234"/>
      <c r="AU290" s="234"/>
      <c r="AV290" s="234"/>
      <c r="AW290" s="234"/>
      <c r="AX290" s="234"/>
      <c r="AY290" s="234"/>
      <c r="AZ290" s="234"/>
    </row>
    <row r="291" spans="2:52" ht="12.75">
      <c r="B291" s="234"/>
      <c r="C291" s="234"/>
      <c r="D291" s="234"/>
      <c r="E291" s="234"/>
      <c r="F291" s="234"/>
      <c r="G291" s="234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234"/>
      <c r="U291" s="234"/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  <c r="AJ291" s="234"/>
      <c r="AK291" s="234"/>
      <c r="AL291" s="234"/>
      <c r="AM291" s="234"/>
      <c r="AN291" s="234"/>
      <c r="AO291" s="234"/>
      <c r="AP291" s="234"/>
      <c r="AQ291" s="234"/>
      <c r="AR291" s="234"/>
      <c r="AS291" s="234"/>
      <c r="AT291" s="234"/>
      <c r="AU291" s="234"/>
      <c r="AV291" s="234"/>
      <c r="AW291" s="234"/>
      <c r="AX291" s="234"/>
      <c r="AY291" s="234"/>
      <c r="AZ291" s="234"/>
    </row>
    <row r="292" spans="2:52" ht="12.75">
      <c r="B292" s="234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234"/>
      <c r="AE292" s="234"/>
      <c r="AF292" s="234"/>
      <c r="AG292" s="234"/>
      <c r="AH292" s="234"/>
      <c r="AI292" s="234"/>
      <c r="AJ292" s="234"/>
      <c r="AK292" s="234"/>
      <c r="AL292" s="234"/>
      <c r="AM292" s="234"/>
      <c r="AN292" s="234"/>
      <c r="AO292" s="234"/>
      <c r="AP292" s="234"/>
      <c r="AQ292" s="234"/>
      <c r="AR292" s="234"/>
      <c r="AS292" s="234"/>
      <c r="AT292" s="234"/>
      <c r="AU292" s="234"/>
      <c r="AV292" s="234"/>
      <c r="AW292" s="234"/>
      <c r="AX292" s="234"/>
      <c r="AY292" s="234"/>
      <c r="AZ292" s="234"/>
    </row>
    <row r="293" spans="2:52" ht="12.75">
      <c r="B293" s="234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234"/>
      <c r="U293" s="234"/>
      <c r="V293" s="234"/>
      <c r="W293" s="234"/>
      <c r="X293" s="234"/>
      <c r="Y293" s="234"/>
      <c r="Z293" s="234"/>
      <c r="AA293" s="234"/>
      <c r="AB293" s="234"/>
      <c r="AC293" s="234"/>
      <c r="AD293" s="234"/>
      <c r="AE293" s="234"/>
      <c r="AF293" s="234"/>
      <c r="AG293" s="234"/>
      <c r="AH293" s="234"/>
      <c r="AI293" s="234"/>
      <c r="AJ293" s="234"/>
      <c r="AK293" s="234"/>
      <c r="AL293" s="234"/>
      <c r="AM293" s="234"/>
      <c r="AN293" s="234"/>
      <c r="AO293" s="234"/>
      <c r="AP293" s="234"/>
      <c r="AQ293" s="234"/>
      <c r="AR293" s="234"/>
      <c r="AS293" s="234"/>
      <c r="AT293" s="234"/>
      <c r="AU293" s="234"/>
      <c r="AV293" s="234"/>
      <c r="AW293" s="234"/>
      <c r="AX293" s="234"/>
      <c r="AY293" s="234"/>
      <c r="AZ293" s="234"/>
    </row>
    <row r="294" spans="2:52" ht="12.75">
      <c r="B294" s="234"/>
      <c r="C294" s="234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234"/>
      <c r="U294" s="234"/>
      <c r="V294" s="234"/>
      <c r="W294" s="234"/>
      <c r="X294" s="234"/>
      <c r="Y294" s="234"/>
      <c r="Z294" s="234"/>
      <c r="AA294" s="234"/>
      <c r="AB294" s="234"/>
      <c r="AC294" s="234"/>
      <c r="AD294" s="234"/>
      <c r="AE294" s="234"/>
      <c r="AF294" s="234"/>
      <c r="AG294" s="234"/>
      <c r="AH294" s="234"/>
      <c r="AI294" s="234"/>
      <c r="AJ294" s="234"/>
      <c r="AK294" s="234"/>
      <c r="AL294" s="234"/>
      <c r="AM294" s="234"/>
      <c r="AN294" s="234"/>
      <c r="AO294" s="234"/>
      <c r="AP294" s="234"/>
      <c r="AQ294" s="234"/>
      <c r="AR294" s="234"/>
      <c r="AS294" s="234"/>
      <c r="AT294" s="234"/>
      <c r="AU294" s="234"/>
      <c r="AV294" s="234"/>
      <c r="AW294" s="234"/>
      <c r="AX294" s="234"/>
      <c r="AY294" s="234"/>
      <c r="AZ294" s="234"/>
    </row>
    <row r="295" spans="2:52" ht="12.75">
      <c r="B295" s="234"/>
      <c r="C295" s="234"/>
      <c r="D295" s="234"/>
      <c r="E295" s="234"/>
      <c r="F295" s="234"/>
      <c r="G295" s="234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234"/>
      <c r="U295" s="234"/>
      <c r="V295" s="234"/>
      <c r="W295" s="234"/>
      <c r="X295" s="234"/>
      <c r="Y295" s="234"/>
      <c r="Z295" s="234"/>
      <c r="AA295" s="234"/>
      <c r="AB295" s="234"/>
      <c r="AC295" s="234"/>
      <c r="AD295" s="234"/>
      <c r="AE295" s="234"/>
      <c r="AF295" s="234"/>
      <c r="AG295" s="234"/>
      <c r="AH295" s="234"/>
      <c r="AI295" s="234"/>
      <c r="AJ295" s="234"/>
      <c r="AK295" s="234"/>
      <c r="AL295" s="234"/>
      <c r="AM295" s="234"/>
      <c r="AN295" s="234"/>
      <c r="AO295" s="234"/>
      <c r="AP295" s="234"/>
      <c r="AQ295" s="234"/>
      <c r="AR295" s="234"/>
      <c r="AS295" s="234"/>
      <c r="AT295" s="234"/>
      <c r="AU295" s="234"/>
      <c r="AV295" s="234"/>
      <c r="AW295" s="234"/>
      <c r="AX295" s="234"/>
      <c r="AY295" s="234"/>
      <c r="AZ295" s="234"/>
    </row>
    <row r="296" spans="2:52" ht="12.75">
      <c r="B296" s="234"/>
      <c r="C296" s="234"/>
      <c r="D296" s="234"/>
      <c r="E296" s="234"/>
      <c r="F296" s="234"/>
      <c r="G296" s="234"/>
      <c r="H296" s="234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234"/>
      <c r="U296" s="234"/>
      <c r="V296" s="234"/>
      <c r="W296" s="234"/>
      <c r="X296" s="234"/>
      <c r="Y296" s="234"/>
      <c r="Z296" s="234"/>
      <c r="AA296" s="234"/>
      <c r="AB296" s="234"/>
      <c r="AC296" s="234"/>
      <c r="AD296" s="234"/>
      <c r="AE296" s="234"/>
      <c r="AF296" s="234"/>
      <c r="AG296" s="234"/>
      <c r="AH296" s="234"/>
      <c r="AI296" s="234"/>
      <c r="AJ296" s="234"/>
      <c r="AK296" s="234"/>
      <c r="AL296" s="234"/>
      <c r="AM296" s="234"/>
      <c r="AN296" s="234"/>
      <c r="AO296" s="234"/>
      <c r="AP296" s="234"/>
      <c r="AQ296" s="234"/>
      <c r="AR296" s="234"/>
      <c r="AS296" s="234"/>
      <c r="AT296" s="234"/>
      <c r="AU296" s="234"/>
      <c r="AV296" s="234"/>
      <c r="AW296" s="234"/>
      <c r="AX296" s="234"/>
      <c r="AY296" s="234"/>
      <c r="AZ296" s="234"/>
    </row>
    <row r="297" spans="2:52" ht="12.75">
      <c r="B297" s="234"/>
      <c r="C297" s="234"/>
      <c r="D297" s="234"/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4"/>
      <c r="X297" s="234"/>
      <c r="Y297" s="234"/>
      <c r="Z297" s="234"/>
      <c r="AA297" s="234"/>
      <c r="AB297" s="234"/>
      <c r="AC297" s="234"/>
      <c r="AD297" s="234"/>
      <c r="AE297" s="234"/>
      <c r="AF297" s="234"/>
      <c r="AG297" s="234"/>
      <c r="AH297" s="234"/>
      <c r="AI297" s="234"/>
      <c r="AJ297" s="234"/>
      <c r="AK297" s="234"/>
      <c r="AL297" s="234"/>
      <c r="AM297" s="234"/>
      <c r="AN297" s="234"/>
      <c r="AO297" s="234"/>
      <c r="AP297" s="234"/>
      <c r="AQ297" s="234"/>
      <c r="AR297" s="234"/>
      <c r="AS297" s="234"/>
      <c r="AT297" s="234"/>
      <c r="AU297" s="234"/>
      <c r="AV297" s="234"/>
      <c r="AW297" s="234"/>
      <c r="AX297" s="234"/>
      <c r="AY297" s="234"/>
      <c r="AZ297" s="234"/>
    </row>
    <row r="298" spans="2:52" ht="12.75">
      <c r="B298" s="234"/>
      <c r="C298" s="234"/>
      <c r="D298" s="234"/>
      <c r="E298" s="234"/>
      <c r="F298" s="234"/>
      <c r="G298" s="234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234"/>
      <c r="U298" s="234"/>
      <c r="V298" s="234"/>
      <c r="W298" s="234"/>
      <c r="X298" s="234"/>
      <c r="Y298" s="234"/>
      <c r="Z298" s="234"/>
      <c r="AA298" s="234"/>
      <c r="AB298" s="234"/>
      <c r="AC298" s="234"/>
      <c r="AD298" s="234"/>
      <c r="AE298" s="234"/>
      <c r="AF298" s="234"/>
      <c r="AG298" s="234"/>
      <c r="AH298" s="234"/>
      <c r="AI298" s="234"/>
      <c r="AJ298" s="234"/>
      <c r="AK298" s="234"/>
      <c r="AL298" s="234"/>
      <c r="AM298" s="234"/>
      <c r="AN298" s="234"/>
      <c r="AO298" s="234"/>
      <c r="AP298" s="234"/>
      <c r="AQ298" s="234"/>
      <c r="AR298" s="234"/>
      <c r="AS298" s="234"/>
      <c r="AT298" s="234"/>
      <c r="AU298" s="234"/>
      <c r="AV298" s="234"/>
      <c r="AW298" s="234"/>
      <c r="AX298" s="234"/>
      <c r="AY298" s="234"/>
      <c r="AZ298" s="234"/>
    </row>
    <row r="299" spans="2:52" ht="12.75">
      <c r="B299" s="234"/>
      <c r="C299" s="234"/>
      <c r="D299" s="234"/>
      <c r="E299" s="234"/>
      <c r="F299" s="234"/>
      <c r="G299" s="234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234"/>
      <c r="U299" s="234"/>
      <c r="V299" s="234"/>
      <c r="W299" s="234"/>
      <c r="X299" s="234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34"/>
      <c r="AK299" s="234"/>
      <c r="AL299" s="234"/>
      <c r="AM299" s="234"/>
      <c r="AN299" s="234"/>
      <c r="AO299" s="234"/>
      <c r="AP299" s="234"/>
      <c r="AQ299" s="234"/>
      <c r="AR299" s="234"/>
      <c r="AS299" s="234"/>
      <c r="AT299" s="234"/>
      <c r="AU299" s="234"/>
      <c r="AV299" s="234"/>
      <c r="AW299" s="234"/>
      <c r="AX299" s="234"/>
      <c r="AY299" s="234"/>
      <c r="AZ299" s="234"/>
    </row>
    <row r="300" spans="2:52" ht="12.75">
      <c r="B300" s="234"/>
      <c r="C300" s="234"/>
      <c r="D300" s="234"/>
      <c r="E300" s="234"/>
      <c r="F300" s="234"/>
      <c r="G300" s="234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234"/>
      <c r="U300" s="234"/>
      <c r="V300" s="234"/>
      <c r="W300" s="234"/>
      <c r="X300" s="234"/>
      <c r="Y300" s="234"/>
      <c r="Z300" s="234"/>
      <c r="AA300" s="234"/>
      <c r="AB300" s="234"/>
      <c r="AC300" s="234"/>
      <c r="AD300" s="234"/>
      <c r="AE300" s="234"/>
      <c r="AF300" s="234"/>
      <c r="AG300" s="234"/>
      <c r="AH300" s="234"/>
      <c r="AI300" s="234"/>
      <c r="AJ300" s="234"/>
      <c r="AK300" s="234"/>
      <c r="AL300" s="234"/>
      <c r="AM300" s="234"/>
      <c r="AN300" s="234"/>
      <c r="AO300" s="234"/>
      <c r="AP300" s="234"/>
      <c r="AQ300" s="234"/>
      <c r="AR300" s="234"/>
      <c r="AS300" s="234"/>
      <c r="AT300" s="234"/>
      <c r="AU300" s="234"/>
      <c r="AV300" s="234"/>
      <c r="AW300" s="234"/>
      <c r="AX300" s="234"/>
      <c r="AY300" s="234"/>
      <c r="AZ300" s="234"/>
    </row>
    <row r="301" spans="2:52" ht="12.75">
      <c r="B301" s="234"/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  <c r="V301" s="234"/>
      <c r="W301" s="234"/>
      <c r="X301" s="234"/>
      <c r="Y301" s="234"/>
      <c r="Z301" s="234"/>
      <c r="AA301" s="234"/>
      <c r="AB301" s="234"/>
      <c r="AC301" s="234"/>
      <c r="AD301" s="234"/>
      <c r="AE301" s="234"/>
      <c r="AF301" s="234"/>
      <c r="AG301" s="234"/>
      <c r="AH301" s="234"/>
      <c r="AI301" s="234"/>
      <c r="AJ301" s="234"/>
      <c r="AK301" s="234"/>
      <c r="AL301" s="234"/>
      <c r="AM301" s="234"/>
      <c r="AN301" s="234"/>
      <c r="AO301" s="234"/>
      <c r="AP301" s="234"/>
      <c r="AQ301" s="234"/>
      <c r="AR301" s="234"/>
      <c r="AS301" s="234"/>
      <c r="AT301" s="234"/>
      <c r="AU301" s="234"/>
      <c r="AV301" s="234"/>
      <c r="AW301" s="234"/>
      <c r="AX301" s="234"/>
      <c r="AY301" s="234"/>
      <c r="AZ301" s="234"/>
    </row>
    <row r="302" spans="2:52" ht="12.75">
      <c r="B302" s="234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4"/>
      <c r="AA302" s="234"/>
      <c r="AB302" s="234"/>
      <c r="AC302" s="234"/>
      <c r="AD302" s="234"/>
      <c r="AE302" s="234"/>
      <c r="AF302" s="234"/>
      <c r="AG302" s="234"/>
      <c r="AH302" s="234"/>
      <c r="AI302" s="234"/>
      <c r="AJ302" s="234"/>
      <c r="AK302" s="234"/>
      <c r="AL302" s="234"/>
      <c r="AM302" s="234"/>
      <c r="AN302" s="234"/>
      <c r="AO302" s="234"/>
      <c r="AP302" s="234"/>
      <c r="AQ302" s="234"/>
      <c r="AR302" s="234"/>
      <c r="AS302" s="234"/>
      <c r="AT302" s="234"/>
      <c r="AU302" s="234"/>
      <c r="AV302" s="234"/>
      <c r="AW302" s="234"/>
      <c r="AX302" s="234"/>
      <c r="AY302" s="234"/>
      <c r="AZ302" s="234"/>
    </row>
    <row r="303" spans="2:52" ht="12.75">
      <c r="B303" s="234"/>
      <c r="C303" s="234"/>
      <c r="D303" s="234"/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234"/>
      <c r="U303" s="234"/>
      <c r="V303" s="234"/>
      <c r="W303" s="234"/>
      <c r="X303" s="234"/>
      <c r="Y303" s="234"/>
      <c r="Z303" s="234"/>
      <c r="AA303" s="234"/>
      <c r="AB303" s="234"/>
      <c r="AC303" s="234"/>
      <c r="AD303" s="234"/>
      <c r="AE303" s="234"/>
      <c r="AF303" s="234"/>
      <c r="AG303" s="234"/>
      <c r="AH303" s="234"/>
      <c r="AI303" s="234"/>
      <c r="AJ303" s="234"/>
      <c r="AK303" s="234"/>
      <c r="AL303" s="234"/>
      <c r="AM303" s="234"/>
      <c r="AN303" s="234"/>
      <c r="AO303" s="234"/>
      <c r="AP303" s="234"/>
      <c r="AQ303" s="234"/>
      <c r="AR303" s="234"/>
      <c r="AS303" s="234"/>
      <c r="AT303" s="234"/>
      <c r="AU303" s="234"/>
      <c r="AV303" s="234"/>
      <c r="AW303" s="234"/>
      <c r="AX303" s="234"/>
      <c r="AY303" s="234"/>
      <c r="AZ303" s="234"/>
    </row>
    <row r="304" spans="2:52" ht="12.75">
      <c r="B304" s="234"/>
      <c r="C304" s="234"/>
      <c r="D304" s="234"/>
      <c r="E304" s="234"/>
      <c r="F304" s="234"/>
      <c r="G304" s="234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234"/>
      <c r="U304" s="234"/>
      <c r="V304" s="234"/>
      <c r="W304" s="234"/>
      <c r="X304" s="234"/>
      <c r="Y304" s="234"/>
      <c r="Z304" s="234"/>
      <c r="AA304" s="234"/>
      <c r="AB304" s="234"/>
      <c r="AC304" s="234"/>
      <c r="AD304" s="234"/>
      <c r="AE304" s="234"/>
      <c r="AF304" s="234"/>
      <c r="AG304" s="234"/>
      <c r="AH304" s="234"/>
      <c r="AI304" s="234"/>
      <c r="AJ304" s="234"/>
      <c r="AK304" s="234"/>
      <c r="AL304" s="234"/>
      <c r="AM304" s="234"/>
      <c r="AN304" s="234"/>
      <c r="AO304" s="234"/>
      <c r="AP304" s="234"/>
      <c r="AQ304" s="234"/>
      <c r="AR304" s="234"/>
      <c r="AS304" s="234"/>
      <c r="AT304" s="234"/>
      <c r="AU304" s="234"/>
      <c r="AV304" s="234"/>
      <c r="AW304" s="234"/>
      <c r="AX304" s="234"/>
      <c r="AY304" s="234"/>
      <c r="AZ304" s="234"/>
    </row>
    <row r="305" spans="2:52" ht="12.75">
      <c r="B305" s="234"/>
      <c r="C305" s="234"/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234"/>
      <c r="U305" s="234"/>
      <c r="V305" s="234"/>
      <c r="W305" s="234"/>
      <c r="X305" s="234"/>
      <c r="Y305" s="234"/>
      <c r="Z305" s="234"/>
      <c r="AA305" s="234"/>
      <c r="AB305" s="234"/>
      <c r="AC305" s="234"/>
      <c r="AD305" s="234"/>
      <c r="AE305" s="234"/>
      <c r="AF305" s="234"/>
      <c r="AG305" s="234"/>
      <c r="AH305" s="234"/>
      <c r="AI305" s="234"/>
      <c r="AJ305" s="234"/>
      <c r="AK305" s="234"/>
      <c r="AL305" s="234"/>
      <c r="AM305" s="234"/>
      <c r="AN305" s="234"/>
      <c r="AO305" s="234"/>
      <c r="AP305" s="234"/>
      <c r="AQ305" s="234"/>
      <c r="AR305" s="234"/>
      <c r="AS305" s="234"/>
      <c r="AT305" s="234"/>
      <c r="AU305" s="234"/>
      <c r="AV305" s="234"/>
      <c r="AW305" s="234"/>
      <c r="AX305" s="234"/>
      <c r="AY305" s="234"/>
      <c r="AZ305" s="234"/>
    </row>
    <row r="306" spans="2:52" ht="12.75">
      <c r="B306" s="234"/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234"/>
      <c r="U306" s="234"/>
      <c r="V306" s="234"/>
      <c r="W306" s="234"/>
      <c r="X306" s="234"/>
      <c r="Y306" s="234"/>
      <c r="Z306" s="234"/>
      <c r="AA306" s="234"/>
      <c r="AB306" s="234"/>
      <c r="AC306" s="234"/>
      <c r="AD306" s="234"/>
      <c r="AE306" s="234"/>
      <c r="AF306" s="234"/>
      <c r="AG306" s="234"/>
      <c r="AH306" s="234"/>
      <c r="AI306" s="234"/>
      <c r="AJ306" s="234"/>
      <c r="AK306" s="234"/>
      <c r="AL306" s="234"/>
      <c r="AM306" s="234"/>
      <c r="AN306" s="234"/>
      <c r="AO306" s="234"/>
      <c r="AP306" s="234"/>
      <c r="AQ306" s="234"/>
      <c r="AR306" s="234"/>
      <c r="AS306" s="234"/>
      <c r="AT306" s="234"/>
      <c r="AU306" s="234"/>
      <c r="AV306" s="234"/>
      <c r="AW306" s="234"/>
      <c r="AX306" s="234"/>
      <c r="AY306" s="234"/>
      <c r="AZ306" s="234"/>
    </row>
    <row r="307" spans="2:52" ht="12.75">
      <c r="B307" s="234"/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234"/>
      <c r="U307" s="234"/>
      <c r="V307" s="234"/>
      <c r="W307" s="234"/>
      <c r="X307" s="234"/>
      <c r="Y307" s="234"/>
      <c r="Z307" s="234"/>
      <c r="AA307" s="234"/>
      <c r="AB307" s="234"/>
      <c r="AC307" s="234"/>
      <c r="AD307" s="234"/>
      <c r="AE307" s="234"/>
      <c r="AF307" s="234"/>
      <c r="AG307" s="234"/>
      <c r="AH307" s="234"/>
      <c r="AI307" s="234"/>
      <c r="AJ307" s="234"/>
      <c r="AK307" s="234"/>
      <c r="AL307" s="234"/>
      <c r="AM307" s="234"/>
      <c r="AN307" s="234"/>
      <c r="AO307" s="234"/>
      <c r="AP307" s="234"/>
      <c r="AQ307" s="234"/>
      <c r="AR307" s="234"/>
      <c r="AS307" s="234"/>
      <c r="AT307" s="234"/>
      <c r="AU307" s="234"/>
      <c r="AV307" s="234"/>
      <c r="AW307" s="234"/>
      <c r="AX307" s="234"/>
      <c r="AY307" s="234"/>
      <c r="AZ307" s="234"/>
    </row>
    <row r="308" spans="2:52" ht="12.75">
      <c r="B308" s="234"/>
      <c r="C308" s="234"/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4"/>
      <c r="O308" s="234"/>
      <c r="P308" s="234"/>
      <c r="Q308" s="234"/>
      <c r="R308" s="234"/>
      <c r="S308" s="234"/>
      <c r="T308" s="234"/>
      <c r="U308" s="234"/>
      <c r="V308" s="234"/>
      <c r="W308" s="234"/>
      <c r="X308" s="234"/>
      <c r="Y308" s="234"/>
      <c r="Z308" s="234"/>
      <c r="AA308" s="234"/>
      <c r="AB308" s="234"/>
      <c r="AC308" s="234"/>
      <c r="AD308" s="234"/>
      <c r="AE308" s="234"/>
      <c r="AF308" s="234"/>
      <c r="AG308" s="234"/>
      <c r="AH308" s="234"/>
      <c r="AI308" s="234"/>
      <c r="AJ308" s="234"/>
      <c r="AK308" s="234"/>
      <c r="AL308" s="234"/>
      <c r="AM308" s="234"/>
      <c r="AN308" s="234"/>
      <c r="AO308" s="234"/>
      <c r="AP308" s="234"/>
      <c r="AQ308" s="234"/>
      <c r="AR308" s="234"/>
      <c r="AS308" s="234"/>
      <c r="AT308" s="234"/>
      <c r="AU308" s="234"/>
      <c r="AV308" s="234"/>
      <c r="AW308" s="234"/>
      <c r="AX308" s="234"/>
      <c r="AY308" s="234"/>
      <c r="AZ308" s="234"/>
    </row>
    <row r="309" spans="2:52" ht="12.75">
      <c r="B309" s="234"/>
      <c r="C309" s="234"/>
      <c r="D309" s="234"/>
      <c r="E309" s="234"/>
      <c r="F309" s="234"/>
      <c r="G309" s="234"/>
      <c r="H309" s="234"/>
      <c r="I309" s="234"/>
      <c r="J309" s="234"/>
      <c r="K309" s="234"/>
      <c r="L309" s="234"/>
      <c r="M309" s="234"/>
      <c r="N309" s="234"/>
      <c r="O309" s="234"/>
      <c r="P309" s="234"/>
      <c r="Q309" s="234"/>
      <c r="R309" s="234"/>
      <c r="S309" s="234"/>
      <c r="T309" s="234"/>
      <c r="U309" s="234"/>
      <c r="V309" s="234"/>
      <c r="W309" s="234"/>
      <c r="X309" s="234"/>
      <c r="Y309" s="234"/>
      <c r="Z309" s="234"/>
      <c r="AA309" s="234"/>
      <c r="AB309" s="234"/>
      <c r="AC309" s="234"/>
      <c r="AD309" s="234"/>
      <c r="AE309" s="234"/>
      <c r="AF309" s="234"/>
      <c r="AG309" s="234"/>
      <c r="AH309" s="234"/>
      <c r="AI309" s="234"/>
      <c r="AJ309" s="234"/>
      <c r="AK309" s="234"/>
      <c r="AL309" s="234"/>
      <c r="AM309" s="234"/>
      <c r="AN309" s="234"/>
      <c r="AO309" s="234"/>
      <c r="AP309" s="234"/>
      <c r="AQ309" s="234"/>
      <c r="AR309" s="234"/>
      <c r="AS309" s="234"/>
      <c r="AT309" s="234"/>
      <c r="AU309" s="234"/>
      <c r="AV309" s="234"/>
      <c r="AW309" s="234"/>
      <c r="AX309" s="234"/>
      <c r="AY309" s="234"/>
      <c r="AZ309" s="234"/>
    </row>
    <row r="310" spans="2:52" ht="12.75">
      <c r="B310" s="234"/>
      <c r="C310" s="234"/>
      <c r="D310" s="234"/>
      <c r="E310" s="234"/>
      <c r="F310" s="234"/>
      <c r="G310" s="234"/>
      <c r="H310" s="234"/>
      <c r="I310" s="234"/>
      <c r="J310" s="234"/>
      <c r="K310" s="234"/>
      <c r="L310" s="234"/>
      <c r="M310" s="234"/>
      <c r="N310" s="234"/>
      <c r="O310" s="234"/>
      <c r="P310" s="234"/>
      <c r="Q310" s="234"/>
      <c r="R310" s="234"/>
      <c r="S310" s="234"/>
      <c r="T310" s="234"/>
      <c r="U310" s="234"/>
      <c r="V310" s="234"/>
      <c r="W310" s="234"/>
      <c r="X310" s="234"/>
      <c r="Y310" s="234"/>
      <c r="Z310" s="234"/>
      <c r="AA310" s="234"/>
      <c r="AB310" s="234"/>
      <c r="AC310" s="234"/>
      <c r="AD310" s="234"/>
      <c r="AE310" s="234"/>
      <c r="AF310" s="234"/>
      <c r="AG310" s="234"/>
      <c r="AH310" s="234"/>
      <c r="AI310" s="234"/>
      <c r="AJ310" s="234"/>
      <c r="AK310" s="234"/>
      <c r="AL310" s="234"/>
      <c r="AM310" s="234"/>
      <c r="AN310" s="234"/>
      <c r="AO310" s="234"/>
      <c r="AP310" s="234"/>
      <c r="AQ310" s="234"/>
      <c r="AR310" s="234"/>
      <c r="AS310" s="234"/>
      <c r="AT310" s="234"/>
      <c r="AU310" s="234"/>
      <c r="AV310" s="234"/>
      <c r="AW310" s="234"/>
      <c r="AX310" s="234"/>
      <c r="AY310" s="234"/>
      <c r="AZ310" s="234"/>
    </row>
    <row r="311" spans="2:52" ht="12.75">
      <c r="B311" s="234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4"/>
      <c r="AA311" s="234"/>
      <c r="AB311" s="234"/>
      <c r="AC311" s="234"/>
      <c r="AD311" s="234"/>
      <c r="AE311" s="234"/>
      <c r="AF311" s="234"/>
      <c r="AG311" s="234"/>
      <c r="AH311" s="234"/>
      <c r="AI311" s="234"/>
      <c r="AJ311" s="234"/>
      <c r="AK311" s="234"/>
      <c r="AL311" s="234"/>
      <c r="AM311" s="234"/>
      <c r="AN311" s="234"/>
      <c r="AO311" s="234"/>
      <c r="AP311" s="234"/>
      <c r="AQ311" s="234"/>
      <c r="AR311" s="234"/>
      <c r="AS311" s="234"/>
      <c r="AT311" s="234"/>
      <c r="AU311" s="234"/>
      <c r="AV311" s="234"/>
      <c r="AW311" s="234"/>
      <c r="AX311" s="234"/>
      <c r="AY311" s="234"/>
      <c r="AZ311" s="234"/>
    </row>
    <row r="312" spans="2:52" ht="12.75">
      <c r="B312" s="234"/>
      <c r="C312" s="234"/>
      <c r="D312" s="234"/>
      <c r="E312" s="234"/>
      <c r="F312" s="234"/>
      <c r="G312" s="234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234"/>
      <c r="U312" s="234"/>
      <c r="V312" s="234"/>
      <c r="W312" s="234"/>
      <c r="X312" s="234"/>
      <c r="Y312" s="234"/>
      <c r="Z312" s="234"/>
      <c r="AA312" s="234"/>
      <c r="AB312" s="234"/>
      <c r="AC312" s="234"/>
      <c r="AD312" s="234"/>
      <c r="AE312" s="234"/>
      <c r="AF312" s="234"/>
      <c r="AG312" s="234"/>
      <c r="AH312" s="234"/>
      <c r="AI312" s="234"/>
      <c r="AJ312" s="234"/>
      <c r="AK312" s="234"/>
      <c r="AL312" s="234"/>
      <c r="AM312" s="234"/>
      <c r="AN312" s="234"/>
      <c r="AO312" s="234"/>
      <c r="AP312" s="234"/>
      <c r="AQ312" s="234"/>
      <c r="AR312" s="234"/>
      <c r="AS312" s="234"/>
      <c r="AT312" s="234"/>
      <c r="AU312" s="234"/>
      <c r="AV312" s="234"/>
      <c r="AW312" s="234"/>
      <c r="AX312" s="234"/>
      <c r="AY312" s="234"/>
      <c r="AZ312" s="234"/>
    </row>
    <row r="313" spans="2:52" ht="12.75">
      <c r="B313" s="234"/>
      <c r="C313" s="234"/>
      <c r="D313" s="234"/>
      <c r="E313" s="234"/>
      <c r="F313" s="234"/>
      <c r="G313" s="234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  <c r="R313" s="234"/>
      <c r="S313" s="234"/>
      <c r="T313" s="234"/>
      <c r="U313" s="234"/>
      <c r="V313" s="234"/>
      <c r="W313" s="234"/>
      <c r="X313" s="234"/>
      <c r="Y313" s="234"/>
      <c r="Z313" s="234"/>
      <c r="AA313" s="234"/>
      <c r="AB313" s="234"/>
      <c r="AC313" s="234"/>
      <c r="AD313" s="234"/>
      <c r="AE313" s="234"/>
      <c r="AF313" s="234"/>
      <c r="AG313" s="234"/>
      <c r="AH313" s="234"/>
      <c r="AI313" s="234"/>
      <c r="AJ313" s="234"/>
      <c r="AK313" s="234"/>
      <c r="AL313" s="234"/>
      <c r="AM313" s="234"/>
      <c r="AN313" s="234"/>
      <c r="AO313" s="234"/>
      <c r="AP313" s="234"/>
      <c r="AQ313" s="234"/>
      <c r="AR313" s="234"/>
      <c r="AS313" s="234"/>
      <c r="AT313" s="234"/>
      <c r="AU313" s="234"/>
      <c r="AV313" s="234"/>
      <c r="AW313" s="234"/>
      <c r="AX313" s="234"/>
      <c r="AY313" s="234"/>
      <c r="AZ313" s="234"/>
    </row>
    <row r="314" spans="2:52" ht="12.75">
      <c r="B314" s="234"/>
      <c r="C314" s="234"/>
      <c r="D314" s="234"/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234"/>
      <c r="U314" s="234"/>
      <c r="V314" s="234"/>
      <c r="W314" s="234"/>
      <c r="X314" s="234"/>
      <c r="Y314" s="234"/>
      <c r="Z314" s="234"/>
      <c r="AA314" s="234"/>
      <c r="AB314" s="234"/>
      <c r="AC314" s="234"/>
      <c r="AD314" s="234"/>
      <c r="AE314" s="234"/>
      <c r="AF314" s="234"/>
      <c r="AG314" s="234"/>
      <c r="AH314" s="234"/>
      <c r="AI314" s="234"/>
      <c r="AJ314" s="234"/>
      <c r="AK314" s="234"/>
      <c r="AL314" s="234"/>
      <c r="AM314" s="234"/>
      <c r="AN314" s="234"/>
      <c r="AO314" s="234"/>
      <c r="AP314" s="234"/>
      <c r="AQ314" s="234"/>
      <c r="AR314" s="234"/>
      <c r="AS314" s="234"/>
      <c r="AT314" s="234"/>
      <c r="AU314" s="234"/>
      <c r="AV314" s="234"/>
      <c r="AW314" s="234"/>
      <c r="AX314" s="234"/>
      <c r="AY314" s="234"/>
      <c r="AZ314" s="234"/>
    </row>
    <row r="315" spans="2:52" ht="12.75">
      <c r="B315" s="234"/>
      <c r="C315" s="234"/>
      <c r="D315" s="234"/>
      <c r="E315" s="234"/>
      <c r="F315" s="234"/>
      <c r="G315" s="234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234"/>
      <c r="U315" s="234"/>
      <c r="V315" s="234"/>
      <c r="W315" s="234"/>
      <c r="X315" s="234"/>
      <c r="Y315" s="234"/>
      <c r="Z315" s="234"/>
      <c r="AA315" s="234"/>
      <c r="AB315" s="234"/>
      <c r="AC315" s="234"/>
      <c r="AD315" s="234"/>
      <c r="AE315" s="234"/>
      <c r="AF315" s="234"/>
      <c r="AG315" s="234"/>
      <c r="AH315" s="234"/>
      <c r="AI315" s="234"/>
      <c r="AJ315" s="234"/>
      <c r="AK315" s="234"/>
      <c r="AL315" s="234"/>
      <c r="AM315" s="234"/>
      <c r="AN315" s="234"/>
      <c r="AO315" s="234"/>
      <c r="AP315" s="234"/>
      <c r="AQ315" s="234"/>
      <c r="AR315" s="234"/>
      <c r="AS315" s="234"/>
      <c r="AT315" s="234"/>
      <c r="AU315" s="234"/>
      <c r="AV315" s="234"/>
      <c r="AW315" s="234"/>
      <c r="AX315" s="234"/>
      <c r="AY315" s="234"/>
      <c r="AZ315" s="234"/>
    </row>
    <row r="316" spans="2:52" ht="12.75">
      <c r="B316" s="234"/>
      <c r="C316" s="234"/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4"/>
      <c r="AA316" s="234"/>
      <c r="AB316" s="234"/>
      <c r="AC316" s="234"/>
      <c r="AD316" s="234"/>
      <c r="AE316" s="234"/>
      <c r="AF316" s="234"/>
      <c r="AG316" s="234"/>
      <c r="AH316" s="234"/>
      <c r="AI316" s="234"/>
      <c r="AJ316" s="234"/>
      <c r="AK316" s="234"/>
      <c r="AL316" s="234"/>
      <c r="AM316" s="234"/>
      <c r="AN316" s="234"/>
      <c r="AO316" s="234"/>
      <c r="AP316" s="234"/>
      <c r="AQ316" s="234"/>
      <c r="AR316" s="234"/>
      <c r="AS316" s="234"/>
      <c r="AT316" s="234"/>
      <c r="AU316" s="234"/>
      <c r="AV316" s="234"/>
      <c r="AW316" s="234"/>
      <c r="AX316" s="234"/>
      <c r="AY316" s="234"/>
      <c r="AZ316" s="234"/>
    </row>
    <row r="317" spans="2:52" ht="12.75">
      <c r="B317" s="234"/>
      <c r="C317" s="234"/>
      <c r="D317" s="234"/>
      <c r="E317" s="234"/>
      <c r="F317" s="234"/>
      <c r="G317" s="234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4"/>
      <c r="AA317" s="234"/>
      <c r="AB317" s="234"/>
      <c r="AC317" s="234"/>
      <c r="AD317" s="234"/>
      <c r="AE317" s="234"/>
      <c r="AF317" s="234"/>
      <c r="AG317" s="234"/>
      <c r="AH317" s="234"/>
      <c r="AI317" s="234"/>
      <c r="AJ317" s="234"/>
      <c r="AK317" s="234"/>
      <c r="AL317" s="234"/>
      <c r="AM317" s="234"/>
      <c r="AN317" s="234"/>
      <c r="AO317" s="234"/>
      <c r="AP317" s="234"/>
      <c r="AQ317" s="234"/>
      <c r="AR317" s="234"/>
      <c r="AS317" s="234"/>
      <c r="AT317" s="234"/>
      <c r="AU317" s="234"/>
      <c r="AV317" s="234"/>
      <c r="AW317" s="234"/>
      <c r="AX317" s="234"/>
      <c r="AY317" s="234"/>
      <c r="AZ317" s="234"/>
    </row>
    <row r="318" spans="2:52" ht="12.75">
      <c r="B318" s="234"/>
      <c r="C318" s="234"/>
      <c r="D318" s="234"/>
      <c r="E318" s="234"/>
      <c r="F318" s="234"/>
      <c r="G318" s="234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234"/>
      <c r="U318" s="234"/>
      <c r="V318" s="234"/>
      <c r="W318" s="234"/>
      <c r="X318" s="234"/>
      <c r="Y318" s="234"/>
      <c r="Z318" s="234"/>
      <c r="AA318" s="234"/>
      <c r="AB318" s="234"/>
      <c r="AC318" s="234"/>
      <c r="AD318" s="234"/>
      <c r="AE318" s="234"/>
      <c r="AF318" s="234"/>
      <c r="AG318" s="234"/>
      <c r="AH318" s="234"/>
      <c r="AI318" s="234"/>
      <c r="AJ318" s="234"/>
      <c r="AK318" s="234"/>
      <c r="AL318" s="234"/>
      <c r="AM318" s="234"/>
      <c r="AN318" s="234"/>
      <c r="AO318" s="234"/>
      <c r="AP318" s="234"/>
      <c r="AQ318" s="234"/>
      <c r="AR318" s="234"/>
      <c r="AS318" s="234"/>
      <c r="AT318" s="234"/>
      <c r="AU318" s="234"/>
      <c r="AV318" s="234"/>
      <c r="AW318" s="234"/>
      <c r="AX318" s="234"/>
      <c r="AY318" s="234"/>
      <c r="AZ318" s="234"/>
    </row>
    <row r="319" spans="2:52" ht="12.75">
      <c r="B319" s="234"/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4"/>
      <c r="Z319" s="234"/>
      <c r="AA319" s="234"/>
      <c r="AB319" s="234"/>
      <c r="AC319" s="234"/>
      <c r="AD319" s="234"/>
      <c r="AE319" s="234"/>
      <c r="AF319" s="234"/>
      <c r="AG319" s="234"/>
      <c r="AH319" s="234"/>
      <c r="AI319" s="234"/>
      <c r="AJ319" s="234"/>
      <c r="AK319" s="234"/>
      <c r="AL319" s="234"/>
      <c r="AM319" s="234"/>
      <c r="AN319" s="234"/>
      <c r="AO319" s="234"/>
      <c r="AP319" s="234"/>
      <c r="AQ319" s="234"/>
      <c r="AR319" s="234"/>
      <c r="AS319" s="234"/>
      <c r="AT319" s="234"/>
      <c r="AU319" s="234"/>
      <c r="AV319" s="234"/>
      <c r="AW319" s="234"/>
      <c r="AX319" s="234"/>
      <c r="AY319" s="234"/>
      <c r="AZ319" s="234"/>
    </row>
    <row r="320" spans="2:52" ht="12.75">
      <c r="B320" s="234"/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234"/>
      <c r="U320" s="234"/>
      <c r="V320" s="234"/>
      <c r="W320" s="234"/>
      <c r="X320" s="234"/>
      <c r="Y320" s="234"/>
      <c r="Z320" s="234"/>
      <c r="AA320" s="234"/>
      <c r="AB320" s="234"/>
      <c r="AC320" s="234"/>
      <c r="AD320" s="234"/>
      <c r="AE320" s="234"/>
      <c r="AF320" s="234"/>
      <c r="AG320" s="234"/>
      <c r="AH320" s="234"/>
      <c r="AI320" s="234"/>
      <c r="AJ320" s="234"/>
      <c r="AK320" s="234"/>
      <c r="AL320" s="234"/>
      <c r="AM320" s="234"/>
      <c r="AN320" s="234"/>
      <c r="AO320" s="234"/>
      <c r="AP320" s="234"/>
      <c r="AQ320" s="234"/>
      <c r="AR320" s="234"/>
      <c r="AS320" s="234"/>
      <c r="AT320" s="234"/>
      <c r="AU320" s="234"/>
      <c r="AV320" s="234"/>
      <c r="AW320" s="234"/>
      <c r="AX320" s="234"/>
      <c r="AY320" s="234"/>
      <c r="AZ320" s="234"/>
    </row>
    <row r="321" spans="2:52" ht="12.75">
      <c r="B321" s="234"/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4"/>
      <c r="Z321" s="234"/>
      <c r="AA321" s="234"/>
      <c r="AB321" s="234"/>
      <c r="AC321" s="234"/>
      <c r="AD321" s="234"/>
      <c r="AE321" s="234"/>
      <c r="AF321" s="234"/>
      <c r="AG321" s="234"/>
      <c r="AH321" s="234"/>
      <c r="AI321" s="234"/>
      <c r="AJ321" s="234"/>
      <c r="AK321" s="234"/>
      <c r="AL321" s="234"/>
      <c r="AM321" s="234"/>
      <c r="AN321" s="234"/>
      <c r="AO321" s="234"/>
      <c r="AP321" s="234"/>
      <c r="AQ321" s="234"/>
      <c r="AR321" s="234"/>
      <c r="AS321" s="234"/>
      <c r="AT321" s="234"/>
      <c r="AU321" s="234"/>
      <c r="AV321" s="234"/>
      <c r="AW321" s="234"/>
      <c r="AX321" s="234"/>
      <c r="AY321" s="234"/>
      <c r="AZ321" s="234"/>
    </row>
    <row r="322" spans="2:52" ht="12.75">
      <c r="B322" s="234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4"/>
      <c r="Y322" s="234"/>
      <c r="Z322" s="234"/>
      <c r="AA322" s="234"/>
      <c r="AB322" s="234"/>
      <c r="AC322" s="234"/>
      <c r="AD322" s="234"/>
      <c r="AE322" s="234"/>
      <c r="AF322" s="234"/>
      <c r="AG322" s="234"/>
      <c r="AH322" s="234"/>
      <c r="AI322" s="234"/>
      <c r="AJ322" s="234"/>
      <c r="AK322" s="234"/>
      <c r="AL322" s="234"/>
      <c r="AM322" s="234"/>
      <c r="AN322" s="234"/>
      <c r="AO322" s="234"/>
      <c r="AP322" s="234"/>
      <c r="AQ322" s="234"/>
      <c r="AR322" s="234"/>
      <c r="AS322" s="234"/>
      <c r="AT322" s="234"/>
      <c r="AU322" s="234"/>
      <c r="AV322" s="234"/>
      <c r="AW322" s="234"/>
      <c r="AX322" s="234"/>
      <c r="AY322" s="234"/>
      <c r="AZ322" s="234"/>
    </row>
    <row r="323" spans="2:52" ht="12.75">
      <c r="B323" s="234"/>
      <c r="C323" s="234"/>
      <c r="D323" s="234"/>
      <c r="E323" s="234"/>
      <c r="F323" s="234"/>
      <c r="G323" s="234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234"/>
      <c r="U323" s="234"/>
      <c r="V323" s="234"/>
      <c r="W323" s="234"/>
      <c r="X323" s="234"/>
      <c r="Y323" s="234"/>
      <c r="Z323" s="234"/>
      <c r="AA323" s="234"/>
      <c r="AB323" s="234"/>
      <c r="AC323" s="234"/>
      <c r="AD323" s="234"/>
      <c r="AE323" s="234"/>
      <c r="AF323" s="234"/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4"/>
    </row>
    <row r="324" spans="2:52" ht="12.75">
      <c r="B324" s="234"/>
      <c r="C324" s="234"/>
      <c r="D324" s="234"/>
      <c r="E324" s="234"/>
      <c r="F324" s="234"/>
      <c r="G324" s="234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234"/>
      <c r="U324" s="234"/>
      <c r="V324" s="234"/>
      <c r="W324" s="234"/>
      <c r="X324" s="234"/>
      <c r="Y324" s="234"/>
      <c r="Z324" s="234"/>
      <c r="AA324" s="234"/>
      <c r="AB324" s="234"/>
      <c r="AC324" s="234"/>
      <c r="AD324" s="234"/>
      <c r="AE324" s="234"/>
      <c r="AF324" s="234"/>
      <c r="AG324" s="234"/>
      <c r="AH324" s="234"/>
      <c r="AI324" s="234"/>
      <c r="AJ324" s="234"/>
      <c r="AK324" s="234"/>
      <c r="AL324" s="234"/>
      <c r="AM324" s="234"/>
      <c r="AN324" s="234"/>
      <c r="AO324" s="234"/>
      <c r="AP324" s="234"/>
      <c r="AQ324" s="234"/>
      <c r="AR324" s="234"/>
      <c r="AS324" s="234"/>
      <c r="AT324" s="234"/>
      <c r="AU324" s="234"/>
      <c r="AV324" s="234"/>
      <c r="AW324" s="234"/>
      <c r="AX324" s="234"/>
      <c r="AY324" s="234"/>
      <c r="AZ324" s="234"/>
    </row>
    <row r="325" spans="2:52" ht="12.75">
      <c r="B325" s="234"/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234"/>
      <c r="U325" s="234"/>
      <c r="V325" s="234"/>
      <c r="W325" s="234"/>
      <c r="X325" s="234"/>
      <c r="Y325" s="234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4"/>
      <c r="AK325" s="234"/>
      <c r="AL325" s="234"/>
      <c r="AM325" s="234"/>
      <c r="AN325" s="234"/>
      <c r="AO325" s="234"/>
      <c r="AP325" s="234"/>
      <c r="AQ325" s="234"/>
      <c r="AR325" s="234"/>
      <c r="AS325" s="234"/>
      <c r="AT325" s="234"/>
      <c r="AU325" s="234"/>
      <c r="AV325" s="234"/>
      <c r="AW325" s="234"/>
      <c r="AX325" s="234"/>
      <c r="AY325" s="234"/>
      <c r="AZ325" s="234"/>
    </row>
    <row r="326" spans="2:52" ht="12.75">
      <c r="B326" s="234"/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234"/>
      <c r="U326" s="234"/>
      <c r="V326" s="234"/>
      <c r="W326" s="234"/>
      <c r="X326" s="234"/>
      <c r="Y326" s="234"/>
      <c r="Z326" s="234"/>
      <c r="AA326" s="234"/>
      <c r="AB326" s="234"/>
      <c r="AC326" s="234"/>
      <c r="AD326" s="234"/>
      <c r="AE326" s="234"/>
      <c r="AF326" s="234"/>
      <c r="AG326" s="234"/>
      <c r="AH326" s="234"/>
      <c r="AI326" s="234"/>
      <c r="AJ326" s="234"/>
      <c r="AK326" s="234"/>
      <c r="AL326" s="234"/>
      <c r="AM326" s="234"/>
      <c r="AN326" s="234"/>
      <c r="AO326" s="234"/>
      <c r="AP326" s="234"/>
      <c r="AQ326" s="234"/>
      <c r="AR326" s="234"/>
      <c r="AS326" s="234"/>
      <c r="AT326" s="234"/>
      <c r="AU326" s="234"/>
      <c r="AV326" s="234"/>
      <c r="AW326" s="234"/>
      <c r="AX326" s="234"/>
      <c r="AY326" s="234"/>
      <c r="AZ326" s="234"/>
    </row>
    <row r="327" spans="2:52" ht="12.75">
      <c r="B327" s="234"/>
      <c r="C327" s="234"/>
      <c r="D327" s="234"/>
      <c r="E327" s="234"/>
      <c r="F327" s="234"/>
      <c r="G327" s="234"/>
      <c r="H327" s="234"/>
      <c r="I327" s="234"/>
      <c r="J327" s="234"/>
      <c r="K327" s="234"/>
      <c r="L327" s="234"/>
      <c r="M327" s="234"/>
      <c r="N327" s="234"/>
      <c r="O327" s="234"/>
      <c r="P327" s="234"/>
      <c r="Q327" s="234"/>
      <c r="R327" s="234"/>
      <c r="S327" s="234"/>
      <c r="T327" s="234"/>
      <c r="U327" s="234"/>
      <c r="V327" s="234"/>
      <c r="W327" s="234"/>
      <c r="X327" s="234"/>
      <c r="Y327" s="234"/>
      <c r="Z327" s="234"/>
      <c r="AA327" s="234"/>
      <c r="AB327" s="234"/>
      <c r="AC327" s="234"/>
      <c r="AD327" s="234"/>
      <c r="AE327" s="234"/>
      <c r="AF327" s="234"/>
      <c r="AG327" s="234"/>
      <c r="AH327" s="234"/>
      <c r="AI327" s="234"/>
      <c r="AJ327" s="234"/>
      <c r="AK327" s="234"/>
      <c r="AL327" s="234"/>
      <c r="AM327" s="234"/>
      <c r="AN327" s="234"/>
      <c r="AO327" s="234"/>
      <c r="AP327" s="234"/>
      <c r="AQ327" s="234"/>
      <c r="AR327" s="234"/>
      <c r="AS327" s="234"/>
      <c r="AT327" s="234"/>
      <c r="AU327" s="234"/>
      <c r="AV327" s="234"/>
      <c r="AW327" s="234"/>
      <c r="AX327" s="234"/>
      <c r="AY327" s="234"/>
      <c r="AZ327" s="234"/>
    </row>
    <row r="328" spans="2:52" ht="12.75">
      <c r="B328" s="234"/>
      <c r="C328" s="234"/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4"/>
      <c r="X328" s="234"/>
      <c r="Y328" s="234"/>
      <c r="Z328" s="234"/>
      <c r="AA328" s="234"/>
      <c r="AB328" s="234"/>
      <c r="AC328" s="234"/>
      <c r="AD328" s="234"/>
      <c r="AE328" s="234"/>
      <c r="AF328" s="234"/>
      <c r="AG328" s="234"/>
      <c r="AH328" s="234"/>
      <c r="AI328" s="234"/>
      <c r="AJ328" s="234"/>
      <c r="AK328" s="234"/>
      <c r="AL328" s="234"/>
      <c r="AM328" s="234"/>
      <c r="AN328" s="234"/>
      <c r="AO328" s="234"/>
      <c r="AP328" s="234"/>
      <c r="AQ328" s="234"/>
      <c r="AR328" s="234"/>
      <c r="AS328" s="234"/>
      <c r="AT328" s="234"/>
      <c r="AU328" s="234"/>
      <c r="AV328" s="234"/>
      <c r="AW328" s="234"/>
      <c r="AX328" s="234"/>
      <c r="AY328" s="234"/>
      <c r="AZ328" s="234"/>
    </row>
    <row r="329" spans="2:52" ht="12.75"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234"/>
      <c r="U329" s="234"/>
      <c r="V329" s="234"/>
      <c r="W329" s="234"/>
      <c r="X329" s="234"/>
      <c r="Y329" s="234"/>
      <c r="Z329" s="234"/>
      <c r="AA329" s="234"/>
      <c r="AB329" s="234"/>
      <c r="AC329" s="234"/>
      <c r="AD329" s="234"/>
      <c r="AE329" s="234"/>
      <c r="AF329" s="234"/>
      <c r="AG329" s="234"/>
      <c r="AH329" s="234"/>
      <c r="AI329" s="234"/>
      <c r="AJ329" s="234"/>
      <c r="AK329" s="234"/>
      <c r="AL329" s="234"/>
      <c r="AM329" s="234"/>
      <c r="AN329" s="234"/>
      <c r="AO329" s="234"/>
      <c r="AP329" s="234"/>
      <c r="AQ329" s="234"/>
      <c r="AR329" s="234"/>
      <c r="AS329" s="234"/>
      <c r="AT329" s="234"/>
      <c r="AU329" s="234"/>
      <c r="AV329" s="234"/>
      <c r="AW329" s="234"/>
      <c r="AX329" s="234"/>
      <c r="AY329" s="234"/>
      <c r="AZ329" s="234"/>
    </row>
    <row r="330" spans="2:52" ht="12.75">
      <c r="B330" s="234"/>
      <c r="C330" s="234"/>
      <c r="D330" s="234"/>
      <c r="E330" s="234"/>
      <c r="F330" s="234"/>
      <c r="G330" s="234"/>
      <c r="H330" s="234"/>
      <c r="I330" s="234"/>
      <c r="J330" s="234"/>
      <c r="K330" s="234"/>
      <c r="L330" s="234"/>
      <c r="M330" s="234"/>
      <c r="N330" s="234"/>
      <c r="O330" s="234"/>
      <c r="P330" s="234"/>
      <c r="Q330" s="234"/>
      <c r="R330" s="234"/>
      <c r="S330" s="234"/>
      <c r="T330" s="234"/>
      <c r="U330" s="234"/>
      <c r="V330" s="234"/>
      <c r="W330" s="234"/>
      <c r="X330" s="234"/>
      <c r="Y330" s="234"/>
      <c r="Z330" s="234"/>
      <c r="AA330" s="234"/>
      <c r="AB330" s="234"/>
      <c r="AC330" s="234"/>
      <c r="AD330" s="234"/>
      <c r="AE330" s="234"/>
      <c r="AF330" s="234"/>
      <c r="AG330" s="234"/>
      <c r="AH330" s="234"/>
      <c r="AI330" s="234"/>
      <c r="AJ330" s="234"/>
      <c r="AK330" s="234"/>
      <c r="AL330" s="234"/>
      <c r="AM330" s="234"/>
      <c r="AN330" s="234"/>
      <c r="AO330" s="234"/>
      <c r="AP330" s="234"/>
      <c r="AQ330" s="234"/>
      <c r="AR330" s="234"/>
      <c r="AS330" s="234"/>
      <c r="AT330" s="234"/>
      <c r="AU330" s="234"/>
      <c r="AV330" s="234"/>
      <c r="AW330" s="234"/>
      <c r="AX330" s="234"/>
      <c r="AY330" s="234"/>
      <c r="AZ330" s="234"/>
    </row>
    <row r="331" spans="2:52" ht="12.75">
      <c r="B331" s="234"/>
      <c r="C331" s="234"/>
      <c r="D331" s="234"/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234"/>
      <c r="U331" s="234"/>
      <c r="V331" s="234"/>
      <c r="W331" s="234"/>
      <c r="X331" s="234"/>
      <c r="Y331" s="234"/>
      <c r="Z331" s="234"/>
      <c r="AA331" s="234"/>
      <c r="AB331" s="234"/>
      <c r="AC331" s="234"/>
      <c r="AD331" s="234"/>
      <c r="AE331" s="234"/>
      <c r="AF331" s="234"/>
      <c r="AG331" s="234"/>
      <c r="AH331" s="234"/>
      <c r="AI331" s="234"/>
      <c r="AJ331" s="234"/>
      <c r="AK331" s="234"/>
      <c r="AL331" s="234"/>
      <c r="AM331" s="234"/>
      <c r="AN331" s="234"/>
      <c r="AO331" s="234"/>
      <c r="AP331" s="234"/>
      <c r="AQ331" s="234"/>
      <c r="AR331" s="234"/>
      <c r="AS331" s="234"/>
      <c r="AT331" s="234"/>
      <c r="AU331" s="234"/>
      <c r="AV331" s="234"/>
      <c r="AW331" s="234"/>
      <c r="AX331" s="234"/>
      <c r="AY331" s="234"/>
      <c r="AZ331" s="234"/>
    </row>
    <row r="332" spans="2:52" ht="12.75"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4"/>
      <c r="AA332" s="234"/>
      <c r="AB332" s="234"/>
      <c r="AC332" s="234"/>
      <c r="AD332" s="234"/>
      <c r="AE332" s="234"/>
      <c r="AF332" s="234"/>
      <c r="AG332" s="234"/>
      <c r="AH332" s="234"/>
      <c r="AI332" s="234"/>
      <c r="AJ332" s="234"/>
      <c r="AK332" s="234"/>
      <c r="AL332" s="234"/>
      <c r="AM332" s="234"/>
      <c r="AN332" s="234"/>
      <c r="AO332" s="234"/>
      <c r="AP332" s="234"/>
      <c r="AQ332" s="234"/>
      <c r="AR332" s="234"/>
      <c r="AS332" s="234"/>
      <c r="AT332" s="234"/>
      <c r="AU332" s="234"/>
      <c r="AV332" s="234"/>
      <c r="AW332" s="234"/>
      <c r="AX332" s="234"/>
      <c r="AY332" s="234"/>
      <c r="AZ332" s="234"/>
    </row>
    <row r="333" spans="2:52" ht="12.75">
      <c r="B333" s="234"/>
      <c r="C333" s="234"/>
      <c r="D333" s="234"/>
      <c r="E333" s="234"/>
      <c r="F333" s="234"/>
      <c r="G333" s="234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  <c r="R333" s="234"/>
      <c r="S333" s="234"/>
      <c r="T333" s="234"/>
      <c r="U333" s="234"/>
      <c r="V333" s="234"/>
      <c r="W333" s="234"/>
      <c r="X333" s="234"/>
      <c r="Y333" s="234"/>
      <c r="Z333" s="234"/>
      <c r="AA333" s="234"/>
      <c r="AB333" s="234"/>
      <c r="AC333" s="234"/>
      <c r="AD333" s="234"/>
      <c r="AE333" s="234"/>
      <c r="AF333" s="234"/>
      <c r="AG333" s="234"/>
      <c r="AH333" s="234"/>
      <c r="AI333" s="234"/>
      <c r="AJ333" s="234"/>
      <c r="AK333" s="234"/>
      <c r="AL333" s="234"/>
      <c r="AM333" s="234"/>
      <c r="AN333" s="234"/>
      <c r="AO333" s="234"/>
      <c r="AP333" s="234"/>
      <c r="AQ333" s="234"/>
      <c r="AR333" s="234"/>
      <c r="AS333" s="234"/>
      <c r="AT333" s="234"/>
      <c r="AU333" s="234"/>
      <c r="AV333" s="234"/>
      <c r="AW333" s="234"/>
      <c r="AX333" s="234"/>
      <c r="AY333" s="234"/>
      <c r="AZ333" s="234"/>
    </row>
    <row r="334" spans="2:52" ht="12.75">
      <c r="B334" s="234"/>
      <c r="C334" s="234"/>
      <c r="D334" s="234"/>
      <c r="E334" s="234"/>
      <c r="F334" s="234"/>
      <c r="G334" s="234"/>
      <c r="H334" s="234"/>
      <c r="I334" s="234"/>
      <c r="J334" s="234"/>
      <c r="K334" s="234"/>
      <c r="L334" s="234"/>
      <c r="M334" s="234"/>
      <c r="N334" s="234"/>
      <c r="O334" s="234"/>
      <c r="P334" s="234"/>
      <c r="Q334" s="234"/>
      <c r="R334" s="234"/>
      <c r="S334" s="234"/>
      <c r="T334" s="234"/>
      <c r="U334" s="234"/>
      <c r="V334" s="234"/>
      <c r="W334" s="234"/>
      <c r="X334" s="234"/>
      <c r="Y334" s="234"/>
      <c r="Z334" s="234"/>
      <c r="AA334" s="234"/>
      <c r="AB334" s="234"/>
      <c r="AC334" s="234"/>
      <c r="AD334" s="234"/>
      <c r="AE334" s="234"/>
      <c r="AF334" s="234"/>
      <c r="AG334" s="234"/>
      <c r="AH334" s="234"/>
      <c r="AI334" s="234"/>
      <c r="AJ334" s="234"/>
      <c r="AK334" s="234"/>
      <c r="AL334" s="234"/>
      <c r="AM334" s="234"/>
      <c r="AN334" s="234"/>
      <c r="AO334" s="234"/>
      <c r="AP334" s="234"/>
      <c r="AQ334" s="234"/>
      <c r="AR334" s="234"/>
      <c r="AS334" s="234"/>
      <c r="AT334" s="234"/>
      <c r="AU334" s="234"/>
      <c r="AV334" s="234"/>
      <c r="AW334" s="234"/>
      <c r="AX334" s="234"/>
      <c r="AY334" s="234"/>
      <c r="AZ334" s="234"/>
    </row>
    <row r="335" spans="2:52" ht="12.75">
      <c r="B335" s="234"/>
      <c r="C335" s="234"/>
      <c r="D335" s="234"/>
      <c r="E335" s="234"/>
      <c r="F335" s="234"/>
      <c r="G335" s="234"/>
      <c r="H335" s="234"/>
      <c r="I335" s="234"/>
      <c r="J335" s="234"/>
      <c r="K335" s="234"/>
      <c r="L335" s="234"/>
      <c r="M335" s="234"/>
      <c r="N335" s="234"/>
      <c r="O335" s="234"/>
      <c r="P335" s="234"/>
      <c r="Q335" s="234"/>
      <c r="R335" s="234"/>
      <c r="S335" s="234"/>
      <c r="T335" s="234"/>
      <c r="U335" s="234"/>
      <c r="V335" s="234"/>
      <c r="W335" s="234"/>
      <c r="X335" s="234"/>
      <c r="Y335" s="234"/>
      <c r="Z335" s="234"/>
      <c r="AA335" s="234"/>
      <c r="AB335" s="234"/>
      <c r="AC335" s="234"/>
      <c r="AD335" s="234"/>
      <c r="AE335" s="234"/>
      <c r="AF335" s="234"/>
      <c r="AG335" s="234"/>
      <c r="AH335" s="234"/>
      <c r="AI335" s="234"/>
      <c r="AJ335" s="234"/>
      <c r="AK335" s="234"/>
      <c r="AL335" s="234"/>
      <c r="AM335" s="234"/>
      <c r="AN335" s="234"/>
      <c r="AO335" s="234"/>
      <c r="AP335" s="234"/>
      <c r="AQ335" s="234"/>
      <c r="AR335" s="234"/>
      <c r="AS335" s="234"/>
      <c r="AT335" s="234"/>
      <c r="AU335" s="234"/>
      <c r="AV335" s="234"/>
      <c r="AW335" s="234"/>
      <c r="AX335" s="234"/>
      <c r="AY335" s="234"/>
      <c r="AZ335" s="234"/>
    </row>
    <row r="336" spans="2:52" ht="12.75">
      <c r="B336" s="234"/>
      <c r="C336" s="234"/>
      <c r="D336" s="234"/>
      <c r="E336" s="234"/>
      <c r="F336" s="234"/>
      <c r="G336" s="234"/>
      <c r="H336" s="234"/>
      <c r="I336" s="234"/>
      <c r="J336" s="234"/>
      <c r="K336" s="234"/>
      <c r="L336" s="234"/>
      <c r="M336" s="234"/>
      <c r="N336" s="234"/>
      <c r="O336" s="234"/>
      <c r="P336" s="234"/>
      <c r="Q336" s="234"/>
      <c r="R336" s="234"/>
      <c r="S336" s="234"/>
      <c r="T336" s="234"/>
      <c r="U336" s="234"/>
      <c r="V336" s="234"/>
      <c r="W336" s="234"/>
      <c r="X336" s="234"/>
      <c r="Y336" s="234"/>
      <c r="Z336" s="234"/>
      <c r="AA336" s="234"/>
      <c r="AB336" s="234"/>
      <c r="AC336" s="234"/>
      <c r="AD336" s="234"/>
      <c r="AE336" s="234"/>
      <c r="AF336" s="234"/>
      <c r="AG336" s="234"/>
      <c r="AH336" s="234"/>
      <c r="AI336" s="234"/>
      <c r="AJ336" s="234"/>
      <c r="AK336" s="234"/>
      <c r="AL336" s="234"/>
      <c r="AM336" s="234"/>
      <c r="AN336" s="234"/>
      <c r="AO336" s="234"/>
      <c r="AP336" s="234"/>
      <c r="AQ336" s="234"/>
      <c r="AR336" s="234"/>
      <c r="AS336" s="234"/>
      <c r="AT336" s="234"/>
      <c r="AU336" s="234"/>
      <c r="AV336" s="234"/>
      <c r="AW336" s="234"/>
      <c r="AX336" s="234"/>
      <c r="AY336" s="234"/>
      <c r="AZ336" s="234"/>
    </row>
    <row r="337" spans="2:52" ht="12.75">
      <c r="B337" s="234"/>
      <c r="C337" s="234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  <c r="N337" s="234"/>
      <c r="O337" s="234"/>
      <c r="P337" s="234"/>
      <c r="Q337" s="234"/>
      <c r="R337" s="234"/>
      <c r="S337" s="234"/>
      <c r="T337" s="234"/>
      <c r="U337" s="234"/>
      <c r="V337" s="234"/>
      <c r="W337" s="234"/>
      <c r="X337" s="234"/>
      <c r="Y337" s="234"/>
      <c r="Z337" s="234"/>
      <c r="AA337" s="234"/>
      <c r="AB337" s="234"/>
      <c r="AC337" s="234"/>
      <c r="AD337" s="234"/>
      <c r="AE337" s="234"/>
      <c r="AF337" s="234"/>
      <c r="AG337" s="234"/>
      <c r="AH337" s="234"/>
      <c r="AI337" s="234"/>
      <c r="AJ337" s="234"/>
      <c r="AK337" s="234"/>
      <c r="AL337" s="234"/>
      <c r="AM337" s="234"/>
      <c r="AN337" s="234"/>
      <c r="AO337" s="234"/>
      <c r="AP337" s="234"/>
      <c r="AQ337" s="234"/>
      <c r="AR337" s="234"/>
      <c r="AS337" s="234"/>
      <c r="AT337" s="234"/>
      <c r="AU337" s="234"/>
      <c r="AV337" s="234"/>
      <c r="AW337" s="234"/>
      <c r="AX337" s="234"/>
      <c r="AY337" s="234"/>
      <c r="AZ337" s="234"/>
    </row>
    <row r="338" spans="2:52" ht="12.75">
      <c r="B338" s="234"/>
      <c r="C338" s="234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  <c r="N338" s="234"/>
      <c r="O338" s="234"/>
      <c r="P338" s="234"/>
      <c r="Q338" s="234"/>
      <c r="R338" s="234"/>
      <c r="S338" s="234"/>
      <c r="T338" s="234"/>
      <c r="U338" s="234"/>
      <c r="V338" s="234"/>
      <c r="W338" s="234"/>
      <c r="X338" s="234"/>
      <c r="Y338" s="234"/>
      <c r="Z338" s="234"/>
      <c r="AA338" s="234"/>
      <c r="AB338" s="234"/>
      <c r="AC338" s="234"/>
      <c r="AD338" s="234"/>
      <c r="AE338" s="234"/>
      <c r="AF338" s="234"/>
      <c r="AG338" s="234"/>
      <c r="AH338" s="234"/>
      <c r="AI338" s="234"/>
      <c r="AJ338" s="234"/>
      <c r="AK338" s="234"/>
      <c r="AL338" s="234"/>
      <c r="AM338" s="234"/>
      <c r="AN338" s="234"/>
      <c r="AO338" s="234"/>
      <c r="AP338" s="234"/>
      <c r="AQ338" s="234"/>
      <c r="AR338" s="234"/>
      <c r="AS338" s="234"/>
      <c r="AT338" s="234"/>
      <c r="AU338" s="234"/>
      <c r="AV338" s="234"/>
      <c r="AW338" s="234"/>
      <c r="AX338" s="234"/>
      <c r="AY338" s="234"/>
      <c r="AZ338" s="234"/>
    </row>
    <row r="339" spans="2:52" ht="12.75">
      <c r="B339" s="234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  <c r="R339" s="234"/>
      <c r="S339" s="234"/>
      <c r="T339" s="234"/>
      <c r="U339" s="234"/>
      <c r="V339" s="234"/>
      <c r="W339" s="234"/>
      <c r="X339" s="234"/>
      <c r="Y339" s="234"/>
      <c r="Z339" s="234"/>
      <c r="AA339" s="234"/>
      <c r="AB339" s="234"/>
      <c r="AC339" s="234"/>
      <c r="AD339" s="234"/>
      <c r="AE339" s="234"/>
      <c r="AF339" s="234"/>
      <c r="AG339" s="234"/>
      <c r="AH339" s="234"/>
      <c r="AI339" s="234"/>
      <c r="AJ339" s="234"/>
      <c r="AK339" s="234"/>
      <c r="AL339" s="234"/>
      <c r="AM339" s="234"/>
      <c r="AN339" s="234"/>
      <c r="AO339" s="234"/>
      <c r="AP339" s="234"/>
      <c r="AQ339" s="234"/>
      <c r="AR339" s="234"/>
      <c r="AS339" s="234"/>
      <c r="AT339" s="234"/>
      <c r="AU339" s="234"/>
      <c r="AV339" s="234"/>
      <c r="AW339" s="234"/>
      <c r="AX339" s="234"/>
      <c r="AY339" s="234"/>
      <c r="AZ339" s="234"/>
    </row>
    <row r="340" spans="2:52" ht="12.75"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  <c r="T340" s="234"/>
      <c r="U340" s="234"/>
      <c r="V340" s="234"/>
      <c r="W340" s="234"/>
      <c r="X340" s="234"/>
      <c r="Y340" s="234"/>
      <c r="Z340" s="234"/>
      <c r="AA340" s="234"/>
      <c r="AB340" s="234"/>
      <c r="AC340" s="234"/>
      <c r="AD340" s="234"/>
      <c r="AE340" s="234"/>
      <c r="AF340" s="234"/>
      <c r="AG340" s="234"/>
      <c r="AH340" s="234"/>
      <c r="AI340" s="234"/>
      <c r="AJ340" s="234"/>
      <c r="AK340" s="234"/>
      <c r="AL340" s="234"/>
      <c r="AM340" s="234"/>
      <c r="AN340" s="234"/>
      <c r="AO340" s="234"/>
      <c r="AP340" s="234"/>
      <c r="AQ340" s="234"/>
      <c r="AR340" s="234"/>
      <c r="AS340" s="234"/>
      <c r="AT340" s="234"/>
      <c r="AU340" s="234"/>
      <c r="AV340" s="234"/>
      <c r="AW340" s="234"/>
      <c r="AX340" s="234"/>
      <c r="AY340" s="234"/>
      <c r="AZ340" s="234"/>
    </row>
    <row r="341" spans="2:52" ht="12.75">
      <c r="B341" s="234"/>
      <c r="C341" s="234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  <c r="T341" s="234"/>
      <c r="U341" s="234"/>
      <c r="V341" s="234"/>
      <c r="W341" s="234"/>
      <c r="X341" s="234"/>
      <c r="Y341" s="234"/>
      <c r="Z341" s="234"/>
      <c r="AA341" s="234"/>
      <c r="AB341" s="234"/>
      <c r="AC341" s="234"/>
      <c r="AD341" s="234"/>
      <c r="AE341" s="234"/>
      <c r="AF341" s="234"/>
      <c r="AG341" s="234"/>
      <c r="AH341" s="234"/>
      <c r="AI341" s="234"/>
      <c r="AJ341" s="234"/>
      <c r="AK341" s="234"/>
      <c r="AL341" s="234"/>
      <c r="AM341" s="234"/>
      <c r="AN341" s="234"/>
      <c r="AO341" s="234"/>
      <c r="AP341" s="234"/>
      <c r="AQ341" s="234"/>
      <c r="AR341" s="234"/>
      <c r="AS341" s="234"/>
      <c r="AT341" s="234"/>
      <c r="AU341" s="234"/>
      <c r="AV341" s="234"/>
      <c r="AW341" s="234"/>
      <c r="AX341" s="234"/>
      <c r="AY341" s="234"/>
      <c r="AZ341" s="234"/>
    </row>
    <row r="342" spans="2:52" ht="12.75">
      <c r="B342" s="234"/>
      <c r="C342" s="234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  <c r="R342" s="234"/>
      <c r="S342" s="234"/>
      <c r="T342" s="234"/>
      <c r="U342" s="234"/>
      <c r="V342" s="234"/>
      <c r="W342" s="234"/>
      <c r="X342" s="234"/>
      <c r="Y342" s="234"/>
      <c r="Z342" s="234"/>
      <c r="AA342" s="234"/>
      <c r="AB342" s="234"/>
      <c r="AC342" s="234"/>
      <c r="AD342" s="234"/>
      <c r="AE342" s="234"/>
      <c r="AF342" s="234"/>
      <c r="AG342" s="234"/>
      <c r="AH342" s="234"/>
      <c r="AI342" s="234"/>
      <c r="AJ342" s="234"/>
      <c r="AK342" s="234"/>
      <c r="AL342" s="234"/>
      <c r="AM342" s="234"/>
      <c r="AN342" s="234"/>
      <c r="AO342" s="234"/>
      <c r="AP342" s="234"/>
      <c r="AQ342" s="234"/>
      <c r="AR342" s="234"/>
      <c r="AS342" s="234"/>
      <c r="AT342" s="234"/>
      <c r="AU342" s="234"/>
      <c r="AV342" s="234"/>
      <c r="AW342" s="234"/>
      <c r="AX342" s="234"/>
      <c r="AY342" s="234"/>
      <c r="AZ342" s="234"/>
    </row>
    <row r="343" spans="2:52" ht="12.75">
      <c r="B343" s="234"/>
      <c r="C343" s="234"/>
      <c r="D343" s="234"/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  <c r="T343" s="234"/>
      <c r="U343" s="234"/>
      <c r="V343" s="234"/>
      <c r="W343" s="234"/>
      <c r="X343" s="234"/>
      <c r="Y343" s="234"/>
      <c r="Z343" s="234"/>
      <c r="AA343" s="234"/>
      <c r="AB343" s="234"/>
      <c r="AC343" s="234"/>
      <c r="AD343" s="234"/>
      <c r="AE343" s="234"/>
      <c r="AF343" s="234"/>
      <c r="AG343" s="234"/>
      <c r="AH343" s="234"/>
      <c r="AI343" s="234"/>
      <c r="AJ343" s="234"/>
      <c r="AK343" s="234"/>
      <c r="AL343" s="234"/>
      <c r="AM343" s="234"/>
      <c r="AN343" s="234"/>
      <c r="AO343" s="234"/>
      <c r="AP343" s="234"/>
      <c r="AQ343" s="234"/>
      <c r="AR343" s="234"/>
      <c r="AS343" s="234"/>
      <c r="AT343" s="234"/>
      <c r="AU343" s="234"/>
      <c r="AV343" s="234"/>
      <c r="AW343" s="234"/>
      <c r="AX343" s="234"/>
      <c r="AY343" s="234"/>
      <c r="AZ343" s="234"/>
    </row>
    <row r="344" spans="2:52" ht="12.75">
      <c r="B344" s="234"/>
      <c r="C344" s="234"/>
      <c r="D344" s="234"/>
      <c r="E344" s="234"/>
      <c r="F344" s="234"/>
      <c r="G344" s="234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  <c r="T344" s="234"/>
      <c r="U344" s="234"/>
      <c r="V344" s="234"/>
      <c r="W344" s="234"/>
      <c r="X344" s="234"/>
      <c r="Y344" s="234"/>
      <c r="Z344" s="234"/>
      <c r="AA344" s="234"/>
      <c r="AB344" s="234"/>
      <c r="AC344" s="234"/>
      <c r="AD344" s="234"/>
      <c r="AE344" s="234"/>
      <c r="AF344" s="234"/>
      <c r="AG344" s="234"/>
      <c r="AH344" s="234"/>
      <c r="AI344" s="234"/>
      <c r="AJ344" s="234"/>
      <c r="AK344" s="234"/>
      <c r="AL344" s="234"/>
      <c r="AM344" s="234"/>
      <c r="AN344" s="234"/>
      <c r="AO344" s="234"/>
      <c r="AP344" s="234"/>
      <c r="AQ344" s="234"/>
      <c r="AR344" s="234"/>
      <c r="AS344" s="234"/>
      <c r="AT344" s="234"/>
      <c r="AU344" s="234"/>
      <c r="AV344" s="234"/>
      <c r="AW344" s="234"/>
      <c r="AX344" s="234"/>
      <c r="AY344" s="234"/>
      <c r="AZ344" s="234"/>
    </row>
    <row r="345" spans="2:52" ht="12.75">
      <c r="B345" s="234"/>
      <c r="C345" s="234"/>
      <c r="D345" s="234"/>
      <c r="E345" s="234"/>
      <c r="F345" s="234"/>
      <c r="G345" s="234"/>
      <c r="H345" s="234"/>
      <c r="I345" s="234"/>
      <c r="J345" s="234"/>
      <c r="K345" s="234"/>
      <c r="L345" s="234"/>
      <c r="M345" s="234"/>
      <c r="N345" s="234"/>
      <c r="O345" s="234"/>
      <c r="P345" s="234"/>
      <c r="Q345" s="234"/>
      <c r="R345" s="234"/>
      <c r="S345" s="234"/>
      <c r="T345" s="234"/>
      <c r="U345" s="234"/>
      <c r="V345" s="234"/>
      <c r="W345" s="234"/>
      <c r="X345" s="234"/>
      <c r="Y345" s="234"/>
      <c r="Z345" s="234"/>
      <c r="AA345" s="234"/>
      <c r="AB345" s="234"/>
      <c r="AC345" s="234"/>
      <c r="AD345" s="234"/>
      <c r="AE345" s="234"/>
      <c r="AF345" s="234"/>
      <c r="AG345" s="234"/>
      <c r="AH345" s="234"/>
      <c r="AI345" s="234"/>
      <c r="AJ345" s="234"/>
      <c r="AK345" s="234"/>
      <c r="AL345" s="234"/>
      <c r="AM345" s="234"/>
      <c r="AN345" s="234"/>
      <c r="AO345" s="234"/>
      <c r="AP345" s="234"/>
      <c r="AQ345" s="234"/>
      <c r="AR345" s="234"/>
      <c r="AS345" s="234"/>
      <c r="AT345" s="234"/>
      <c r="AU345" s="234"/>
      <c r="AV345" s="234"/>
      <c r="AW345" s="234"/>
      <c r="AX345" s="234"/>
      <c r="AY345" s="234"/>
      <c r="AZ345" s="234"/>
    </row>
    <row r="346" spans="2:52" ht="12.75">
      <c r="B346" s="234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4"/>
      <c r="AA346" s="234"/>
      <c r="AB346" s="234"/>
      <c r="AC346" s="234"/>
      <c r="AD346" s="234"/>
      <c r="AE346" s="234"/>
      <c r="AF346" s="234"/>
      <c r="AG346" s="234"/>
      <c r="AH346" s="234"/>
      <c r="AI346" s="234"/>
      <c r="AJ346" s="234"/>
      <c r="AK346" s="234"/>
      <c r="AL346" s="234"/>
      <c r="AM346" s="234"/>
      <c r="AN346" s="234"/>
      <c r="AO346" s="234"/>
      <c r="AP346" s="234"/>
      <c r="AQ346" s="234"/>
      <c r="AR346" s="234"/>
      <c r="AS346" s="234"/>
      <c r="AT346" s="234"/>
      <c r="AU346" s="234"/>
      <c r="AV346" s="234"/>
      <c r="AW346" s="234"/>
      <c r="AX346" s="234"/>
      <c r="AY346" s="234"/>
      <c r="AZ346" s="234"/>
    </row>
    <row r="347" spans="2:52" ht="12.75">
      <c r="B347" s="234"/>
      <c r="C347" s="234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  <c r="T347" s="234"/>
      <c r="U347" s="234"/>
      <c r="V347" s="234"/>
      <c r="W347" s="234"/>
      <c r="X347" s="234"/>
      <c r="Y347" s="234"/>
      <c r="Z347" s="234"/>
      <c r="AA347" s="234"/>
      <c r="AB347" s="234"/>
      <c r="AC347" s="234"/>
      <c r="AD347" s="234"/>
      <c r="AE347" s="234"/>
      <c r="AF347" s="234"/>
      <c r="AG347" s="234"/>
      <c r="AH347" s="234"/>
      <c r="AI347" s="234"/>
      <c r="AJ347" s="234"/>
      <c r="AK347" s="234"/>
      <c r="AL347" s="234"/>
      <c r="AM347" s="234"/>
      <c r="AN347" s="234"/>
      <c r="AO347" s="234"/>
      <c r="AP347" s="234"/>
      <c r="AQ347" s="234"/>
      <c r="AR347" s="234"/>
      <c r="AS347" s="234"/>
      <c r="AT347" s="234"/>
      <c r="AU347" s="234"/>
      <c r="AV347" s="234"/>
      <c r="AW347" s="234"/>
      <c r="AX347" s="234"/>
      <c r="AY347" s="234"/>
      <c r="AZ347" s="234"/>
    </row>
    <row r="348" spans="2:52" ht="12.75">
      <c r="B348" s="234"/>
      <c r="C348" s="234"/>
      <c r="D348" s="234"/>
      <c r="E348" s="234"/>
      <c r="F348" s="234"/>
      <c r="G348" s="234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  <c r="T348" s="234"/>
      <c r="U348" s="234"/>
      <c r="V348" s="234"/>
      <c r="W348" s="234"/>
      <c r="X348" s="234"/>
      <c r="Y348" s="234"/>
      <c r="Z348" s="234"/>
      <c r="AA348" s="234"/>
      <c r="AB348" s="234"/>
      <c r="AC348" s="234"/>
      <c r="AD348" s="234"/>
      <c r="AE348" s="234"/>
      <c r="AF348" s="234"/>
      <c r="AG348" s="234"/>
      <c r="AH348" s="234"/>
      <c r="AI348" s="234"/>
      <c r="AJ348" s="234"/>
      <c r="AK348" s="234"/>
      <c r="AL348" s="234"/>
      <c r="AM348" s="234"/>
      <c r="AN348" s="234"/>
      <c r="AO348" s="234"/>
      <c r="AP348" s="234"/>
      <c r="AQ348" s="234"/>
      <c r="AR348" s="234"/>
      <c r="AS348" s="234"/>
      <c r="AT348" s="234"/>
      <c r="AU348" s="234"/>
      <c r="AV348" s="234"/>
      <c r="AW348" s="234"/>
      <c r="AX348" s="234"/>
      <c r="AY348" s="234"/>
      <c r="AZ348" s="234"/>
    </row>
    <row r="349" spans="2:52" ht="12.75">
      <c r="B349" s="234"/>
      <c r="C349" s="234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4"/>
      <c r="U349" s="234"/>
      <c r="V349" s="234"/>
      <c r="W349" s="234"/>
      <c r="X349" s="234"/>
      <c r="Y349" s="234"/>
      <c r="Z349" s="234"/>
      <c r="AA349" s="234"/>
      <c r="AB349" s="234"/>
      <c r="AC349" s="234"/>
      <c r="AD349" s="234"/>
      <c r="AE349" s="234"/>
      <c r="AF349" s="234"/>
      <c r="AG349" s="234"/>
      <c r="AH349" s="234"/>
      <c r="AI349" s="234"/>
      <c r="AJ349" s="234"/>
      <c r="AK349" s="234"/>
      <c r="AL349" s="234"/>
      <c r="AM349" s="234"/>
      <c r="AN349" s="234"/>
      <c r="AO349" s="234"/>
      <c r="AP349" s="234"/>
      <c r="AQ349" s="234"/>
      <c r="AR349" s="234"/>
      <c r="AS349" s="234"/>
      <c r="AT349" s="234"/>
      <c r="AU349" s="234"/>
      <c r="AV349" s="234"/>
      <c r="AW349" s="234"/>
      <c r="AX349" s="234"/>
      <c r="AY349" s="234"/>
      <c r="AZ349" s="234"/>
    </row>
    <row r="350" spans="2:52" ht="12.75">
      <c r="B350" s="234"/>
      <c r="C350" s="234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  <c r="T350" s="234"/>
      <c r="U350" s="234"/>
      <c r="V350" s="234"/>
      <c r="W350" s="234"/>
      <c r="X350" s="234"/>
      <c r="Y350" s="234"/>
      <c r="Z350" s="234"/>
      <c r="AA350" s="234"/>
      <c r="AB350" s="234"/>
      <c r="AC350" s="234"/>
      <c r="AD350" s="234"/>
      <c r="AE350" s="234"/>
      <c r="AF350" s="234"/>
      <c r="AG350" s="234"/>
      <c r="AH350" s="234"/>
      <c r="AI350" s="234"/>
      <c r="AJ350" s="234"/>
      <c r="AK350" s="234"/>
      <c r="AL350" s="234"/>
      <c r="AM350" s="234"/>
      <c r="AN350" s="234"/>
      <c r="AO350" s="234"/>
      <c r="AP350" s="234"/>
      <c r="AQ350" s="234"/>
      <c r="AR350" s="234"/>
      <c r="AS350" s="234"/>
      <c r="AT350" s="234"/>
      <c r="AU350" s="234"/>
      <c r="AV350" s="234"/>
      <c r="AW350" s="234"/>
      <c r="AX350" s="234"/>
      <c r="AY350" s="234"/>
      <c r="AZ350" s="234"/>
    </row>
    <row r="351" spans="2:52" ht="12.75">
      <c r="B351" s="234"/>
      <c r="C351" s="234"/>
      <c r="D351" s="234"/>
      <c r="E351" s="234"/>
      <c r="F351" s="234"/>
      <c r="G351" s="234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  <c r="T351" s="234"/>
      <c r="U351" s="234"/>
      <c r="V351" s="234"/>
      <c r="W351" s="234"/>
      <c r="X351" s="234"/>
      <c r="Y351" s="234"/>
      <c r="Z351" s="234"/>
      <c r="AA351" s="234"/>
      <c r="AB351" s="234"/>
      <c r="AC351" s="234"/>
      <c r="AD351" s="234"/>
      <c r="AE351" s="234"/>
      <c r="AF351" s="234"/>
      <c r="AG351" s="234"/>
      <c r="AH351" s="234"/>
      <c r="AI351" s="234"/>
      <c r="AJ351" s="234"/>
      <c r="AK351" s="234"/>
      <c r="AL351" s="234"/>
      <c r="AM351" s="234"/>
      <c r="AN351" s="234"/>
      <c r="AO351" s="234"/>
      <c r="AP351" s="234"/>
      <c r="AQ351" s="234"/>
      <c r="AR351" s="234"/>
      <c r="AS351" s="234"/>
      <c r="AT351" s="234"/>
      <c r="AU351" s="234"/>
      <c r="AV351" s="234"/>
      <c r="AW351" s="234"/>
      <c r="AX351" s="234"/>
      <c r="AY351" s="234"/>
      <c r="AZ351" s="234"/>
    </row>
    <row r="352" spans="2:52" ht="12.75">
      <c r="B352" s="234"/>
      <c r="C352" s="234"/>
      <c r="D352" s="234"/>
      <c r="E352" s="234"/>
      <c r="F352" s="234"/>
      <c r="G352" s="234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  <c r="T352" s="234"/>
      <c r="U352" s="234"/>
      <c r="V352" s="234"/>
      <c r="W352" s="234"/>
      <c r="X352" s="234"/>
      <c r="Y352" s="234"/>
      <c r="Z352" s="234"/>
      <c r="AA352" s="234"/>
      <c r="AB352" s="234"/>
      <c r="AC352" s="234"/>
      <c r="AD352" s="234"/>
      <c r="AE352" s="234"/>
      <c r="AF352" s="234"/>
      <c r="AG352" s="234"/>
      <c r="AH352" s="234"/>
      <c r="AI352" s="234"/>
      <c r="AJ352" s="234"/>
      <c r="AK352" s="234"/>
      <c r="AL352" s="234"/>
      <c r="AM352" s="234"/>
      <c r="AN352" s="234"/>
      <c r="AO352" s="234"/>
      <c r="AP352" s="234"/>
      <c r="AQ352" s="234"/>
      <c r="AR352" s="234"/>
      <c r="AS352" s="234"/>
      <c r="AT352" s="234"/>
      <c r="AU352" s="234"/>
      <c r="AV352" s="234"/>
      <c r="AW352" s="234"/>
      <c r="AX352" s="234"/>
      <c r="AY352" s="234"/>
      <c r="AZ352" s="234"/>
    </row>
    <row r="353" spans="2:52" ht="12.75">
      <c r="B353" s="234"/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  <c r="T353" s="234"/>
      <c r="U353" s="234"/>
      <c r="V353" s="234"/>
      <c r="W353" s="234"/>
      <c r="X353" s="234"/>
      <c r="Y353" s="234"/>
      <c r="Z353" s="234"/>
      <c r="AA353" s="234"/>
      <c r="AB353" s="234"/>
      <c r="AC353" s="234"/>
      <c r="AD353" s="234"/>
      <c r="AE353" s="234"/>
      <c r="AF353" s="234"/>
      <c r="AG353" s="234"/>
      <c r="AH353" s="234"/>
      <c r="AI353" s="234"/>
      <c r="AJ353" s="234"/>
      <c r="AK353" s="234"/>
      <c r="AL353" s="234"/>
      <c r="AM353" s="234"/>
      <c r="AN353" s="234"/>
      <c r="AO353" s="234"/>
      <c r="AP353" s="234"/>
      <c r="AQ353" s="234"/>
      <c r="AR353" s="234"/>
      <c r="AS353" s="234"/>
      <c r="AT353" s="234"/>
      <c r="AU353" s="234"/>
      <c r="AV353" s="234"/>
      <c r="AW353" s="234"/>
      <c r="AX353" s="234"/>
      <c r="AY353" s="234"/>
      <c r="AZ353" s="234"/>
    </row>
    <row r="354" spans="2:52" ht="12.75">
      <c r="B354" s="234"/>
      <c r="C354" s="234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  <c r="T354" s="234"/>
      <c r="U354" s="234"/>
      <c r="V354" s="234"/>
      <c r="W354" s="234"/>
      <c r="X354" s="234"/>
      <c r="Y354" s="234"/>
      <c r="Z354" s="234"/>
      <c r="AA354" s="234"/>
      <c r="AB354" s="234"/>
      <c r="AC354" s="234"/>
      <c r="AD354" s="234"/>
      <c r="AE354" s="234"/>
      <c r="AF354" s="234"/>
      <c r="AG354" s="234"/>
      <c r="AH354" s="234"/>
      <c r="AI354" s="234"/>
      <c r="AJ354" s="234"/>
      <c r="AK354" s="234"/>
      <c r="AL354" s="234"/>
      <c r="AM354" s="234"/>
      <c r="AN354" s="234"/>
      <c r="AO354" s="234"/>
      <c r="AP354" s="234"/>
      <c r="AQ354" s="234"/>
      <c r="AR354" s="234"/>
      <c r="AS354" s="234"/>
      <c r="AT354" s="234"/>
      <c r="AU354" s="234"/>
      <c r="AV354" s="234"/>
      <c r="AW354" s="234"/>
      <c r="AX354" s="234"/>
      <c r="AY354" s="234"/>
      <c r="AZ354" s="234"/>
    </row>
    <row r="355" spans="2:52" ht="12.75">
      <c r="B355" s="234"/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  <c r="T355" s="234"/>
      <c r="U355" s="234"/>
      <c r="V355" s="234"/>
      <c r="W355" s="234"/>
      <c r="X355" s="234"/>
      <c r="Y355" s="234"/>
      <c r="Z355" s="234"/>
      <c r="AA355" s="234"/>
      <c r="AB355" s="234"/>
      <c r="AC355" s="234"/>
      <c r="AD355" s="234"/>
      <c r="AE355" s="234"/>
      <c r="AF355" s="234"/>
      <c r="AG355" s="234"/>
      <c r="AH355" s="234"/>
      <c r="AI355" s="234"/>
      <c r="AJ355" s="234"/>
      <c r="AK355" s="234"/>
      <c r="AL355" s="234"/>
      <c r="AM355" s="234"/>
      <c r="AN355" s="234"/>
      <c r="AO355" s="234"/>
      <c r="AP355" s="234"/>
      <c r="AQ355" s="234"/>
      <c r="AR355" s="234"/>
      <c r="AS355" s="234"/>
      <c r="AT355" s="234"/>
      <c r="AU355" s="234"/>
      <c r="AV355" s="234"/>
      <c r="AW355" s="234"/>
      <c r="AX355" s="234"/>
      <c r="AY355" s="234"/>
      <c r="AZ355" s="234"/>
    </row>
    <row r="356" spans="2:52" ht="12.75">
      <c r="B356" s="234"/>
      <c r="C356" s="234"/>
      <c r="D356" s="234"/>
      <c r="E356" s="234"/>
      <c r="F356" s="234"/>
      <c r="G356" s="234"/>
      <c r="H356" s="234"/>
      <c r="I356" s="234"/>
      <c r="J356" s="234"/>
      <c r="K356" s="234"/>
      <c r="L356" s="234"/>
      <c r="M356" s="234"/>
      <c r="N356" s="234"/>
      <c r="O356" s="234"/>
      <c r="P356" s="234"/>
      <c r="Q356" s="234"/>
      <c r="R356" s="234"/>
      <c r="S356" s="234"/>
      <c r="T356" s="234"/>
      <c r="U356" s="234"/>
      <c r="V356" s="234"/>
      <c r="W356" s="234"/>
      <c r="X356" s="234"/>
      <c r="Y356" s="234"/>
      <c r="Z356" s="234"/>
      <c r="AA356" s="234"/>
      <c r="AB356" s="234"/>
      <c r="AC356" s="234"/>
      <c r="AD356" s="234"/>
      <c r="AE356" s="234"/>
      <c r="AF356" s="234"/>
      <c r="AG356" s="234"/>
      <c r="AH356" s="234"/>
      <c r="AI356" s="234"/>
      <c r="AJ356" s="234"/>
      <c r="AK356" s="234"/>
      <c r="AL356" s="234"/>
      <c r="AM356" s="234"/>
      <c r="AN356" s="234"/>
      <c r="AO356" s="234"/>
      <c r="AP356" s="234"/>
      <c r="AQ356" s="234"/>
      <c r="AR356" s="234"/>
      <c r="AS356" s="234"/>
      <c r="AT356" s="234"/>
      <c r="AU356" s="234"/>
      <c r="AV356" s="234"/>
      <c r="AW356" s="234"/>
      <c r="AX356" s="234"/>
      <c r="AY356" s="234"/>
      <c r="AZ356" s="234"/>
    </row>
    <row r="357" spans="2:52" ht="12.75">
      <c r="B357" s="234"/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4"/>
      <c r="Z357" s="234"/>
      <c r="AA357" s="234"/>
      <c r="AB357" s="234"/>
      <c r="AC357" s="234"/>
      <c r="AD357" s="234"/>
      <c r="AE357" s="234"/>
      <c r="AF357" s="234"/>
      <c r="AG357" s="234"/>
      <c r="AH357" s="234"/>
      <c r="AI357" s="234"/>
      <c r="AJ357" s="234"/>
      <c r="AK357" s="234"/>
      <c r="AL357" s="234"/>
      <c r="AM357" s="234"/>
      <c r="AN357" s="234"/>
      <c r="AO357" s="234"/>
      <c r="AP357" s="234"/>
      <c r="AQ357" s="234"/>
      <c r="AR357" s="234"/>
      <c r="AS357" s="234"/>
      <c r="AT357" s="234"/>
      <c r="AU357" s="234"/>
      <c r="AV357" s="234"/>
      <c r="AW357" s="234"/>
      <c r="AX357" s="234"/>
      <c r="AY357" s="234"/>
      <c r="AZ357" s="234"/>
    </row>
    <row r="358" spans="2:52" ht="12.75">
      <c r="B358" s="234"/>
      <c r="C358" s="234"/>
      <c r="D358" s="234"/>
      <c r="E358" s="234"/>
      <c r="F358" s="234"/>
      <c r="G358" s="234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  <c r="T358" s="234"/>
      <c r="U358" s="234"/>
      <c r="V358" s="234"/>
      <c r="W358" s="234"/>
      <c r="X358" s="234"/>
      <c r="Y358" s="234"/>
      <c r="Z358" s="234"/>
      <c r="AA358" s="234"/>
      <c r="AB358" s="234"/>
      <c r="AC358" s="234"/>
      <c r="AD358" s="234"/>
      <c r="AE358" s="234"/>
      <c r="AF358" s="234"/>
      <c r="AG358" s="234"/>
      <c r="AH358" s="234"/>
      <c r="AI358" s="234"/>
      <c r="AJ358" s="234"/>
      <c r="AK358" s="234"/>
      <c r="AL358" s="234"/>
      <c r="AM358" s="234"/>
      <c r="AN358" s="234"/>
      <c r="AO358" s="234"/>
      <c r="AP358" s="234"/>
      <c r="AQ358" s="234"/>
      <c r="AR358" s="234"/>
      <c r="AS358" s="234"/>
      <c r="AT358" s="234"/>
      <c r="AU358" s="234"/>
      <c r="AV358" s="234"/>
      <c r="AW358" s="234"/>
      <c r="AX358" s="234"/>
      <c r="AY358" s="234"/>
      <c r="AZ358" s="234"/>
    </row>
    <row r="359" spans="2:52" ht="12.75">
      <c r="B359" s="234"/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4"/>
      <c r="X359" s="234"/>
      <c r="Y359" s="234"/>
      <c r="Z359" s="234"/>
      <c r="AA359" s="234"/>
      <c r="AB359" s="234"/>
      <c r="AC359" s="234"/>
      <c r="AD359" s="234"/>
      <c r="AE359" s="234"/>
      <c r="AF359" s="234"/>
      <c r="AG359" s="234"/>
      <c r="AH359" s="234"/>
      <c r="AI359" s="234"/>
      <c r="AJ359" s="234"/>
      <c r="AK359" s="234"/>
      <c r="AL359" s="234"/>
      <c r="AM359" s="234"/>
      <c r="AN359" s="234"/>
      <c r="AO359" s="234"/>
      <c r="AP359" s="234"/>
      <c r="AQ359" s="234"/>
      <c r="AR359" s="234"/>
      <c r="AS359" s="234"/>
      <c r="AT359" s="234"/>
      <c r="AU359" s="234"/>
      <c r="AV359" s="234"/>
      <c r="AW359" s="234"/>
      <c r="AX359" s="234"/>
      <c r="AY359" s="234"/>
      <c r="AZ359" s="234"/>
    </row>
    <row r="360" spans="2:52" ht="12.7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A360" s="234"/>
      <c r="AB360" s="234"/>
      <c r="AC360" s="234"/>
      <c r="AD360" s="234"/>
      <c r="AE360" s="234"/>
      <c r="AF360" s="234"/>
      <c r="AG360" s="234"/>
      <c r="AH360" s="234"/>
      <c r="AI360" s="234"/>
      <c r="AJ360" s="234"/>
      <c r="AK360" s="234"/>
      <c r="AL360" s="234"/>
      <c r="AM360" s="234"/>
      <c r="AN360" s="234"/>
      <c r="AO360" s="234"/>
      <c r="AP360" s="234"/>
      <c r="AQ360" s="234"/>
      <c r="AR360" s="234"/>
      <c r="AS360" s="234"/>
      <c r="AT360" s="234"/>
      <c r="AU360" s="234"/>
      <c r="AV360" s="234"/>
      <c r="AW360" s="234"/>
      <c r="AX360" s="234"/>
      <c r="AY360" s="234"/>
      <c r="AZ360" s="234"/>
    </row>
    <row r="361" spans="2:52" ht="12.75">
      <c r="B361" s="234"/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34"/>
      <c r="U361" s="234"/>
      <c r="V361" s="234"/>
      <c r="W361" s="234"/>
      <c r="X361" s="234"/>
      <c r="Y361" s="234"/>
      <c r="Z361" s="234"/>
      <c r="AA361" s="234"/>
      <c r="AB361" s="234"/>
      <c r="AC361" s="234"/>
      <c r="AD361" s="234"/>
      <c r="AE361" s="234"/>
      <c r="AF361" s="234"/>
      <c r="AG361" s="234"/>
      <c r="AH361" s="234"/>
      <c r="AI361" s="234"/>
      <c r="AJ361" s="234"/>
      <c r="AK361" s="234"/>
      <c r="AL361" s="234"/>
      <c r="AM361" s="234"/>
      <c r="AN361" s="234"/>
      <c r="AO361" s="234"/>
      <c r="AP361" s="234"/>
      <c r="AQ361" s="234"/>
      <c r="AR361" s="234"/>
      <c r="AS361" s="234"/>
      <c r="AT361" s="234"/>
      <c r="AU361" s="234"/>
      <c r="AV361" s="234"/>
      <c r="AW361" s="234"/>
      <c r="AX361" s="234"/>
      <c r="AY361" s="234"/>
      <c r="AZ361" s="234"/>
    </row>
    <row r="362" spans="2:52" ht="12.75">
      <c r="B362" s="234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4"/>
      <c r="Y362" s="234"/>
      <c r="Z362" s="234"/>
      <c r="AA362" s="234"/>
      <c r="AB362" s="234"/>
      <c r="AC362" s="234"/>
      <c r="AD362" s="234"/>
      <c r="AE362" s="234"/>
      <c r="AF362" s="234"/>
      <c r="AG362" s="234"/>
      <c r="AH362" s="234"/>
      <c r="AI362" s="234"/>
      <c r="AJ362" s="234"/>
      <c r="AK362" s="234"/>
      <c r="AL362" s="234"/>
      <c r="AM362" s="234"/>
      <c r="AN362" s="234"/>
      <c r="AO362" s="234"/>
      <c r="AP362" s="234"/>
      <c r="AQ362" s="234"/>
      <c r="AR362" s="234"/>
      <c r="AS362" s="234"/>
      <c r="AT362" s="234"/>
      <c r="AU362" s="234"/>
      <c r="AV362" s="234"/>
      <c r="AW362" s="234"/>
      <c r="AX362" s="234"/>
      <c r="AY362" s="234"/>
      <c r="AZ362" s="234"/>
    </row>
    <row r="363" spans="2:52" ht="12.75">
      <c r="B363" s="234"/>
      <c r="C363" s="234"/>
      <c r="D363" s="234"/>
      <c r="E363" s="234"/>
      <c r="F363" s="234"/>
      <c r="G363" s="234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  <c r="R363" s="234"/>
      <c r="S363" s="234"/>
      <c r="T363" s="234"/>
      <c r="U363" s="234"/>
      <c r="V363" s="234"/>
      <c r="W363" s="234"/>
      <c r="X363" s="234"/>
      <c r="Y363" s="234"/>
      <c r="Z363" s="234"/>
      <c r="AA363" s="234"/>
      <c r="AB363" s="234"/>
      <c r="AC363" s="234"/>
      <c r="AD363" s="234"/>
      <c r="AE363" s="234"/>
      <c r="AF363" s="234"/>
      <c r="AG363" s="234"/>
      <c r="AH363" s="234"/>
      <c r="AI363" s="234"/>
      <c r="AJ363" s="234"/>
      <c r="AK363" s="234"/>
      <c r="AL363" s="234"/>
      <c r="AM363" s="234"/>
      <c r="AN363" s="234"/>
      <c r="AO363" s="234"/>
      <c r="AP363" s="234"/>
      <c r="AQ363" s="234"/>
      <c r="AR363" s="234"/>
      <c r="AS363" s="234"/>
      <c r="AT363" s="234"/>
      <c r="AU363" s="234"/>
      <c r="AV363" s="234"/>
      <c r="AW363" s="234"/>
      <c r="AX363" s="234"/>
      <c r="AY363" s="234"/>
      <c r="AZ363" s="234"/>
    </row>
    <row r="364" spans="2:52" ht="12.75">
      <c r="B364" s="234"/>
      <c r="C364" s="234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4"/>
      <c r="X364" s="234"/>
      <c r="Y364" s="234"/>
      <c r="Z364" s="234"/>
      <c r="AA364" s="234"/>
      <c r="AB364" s="234"/>
      <c r="AC364" s="234"/>
      <c r="AD364" s="234"/>
      <c r="AE364" s="234"/>
      <c r="AF364" s="234"/>
      <c r="AG364" s="234"/>
      <c r="AH364" s="234"/>
      <c r="AI364" s="234"/>
      <c r="AJ364" s="234"/>
      <c r="AK364" s="234"/>
      <c r="AL364" s="234"/>
      <c r="AM364" s="234"/>
      <c r="AN364" s="234"/>
      <c r="AO364" s="234"/>
      <c r="AP364" s="234"/>
      <c r="AQ364" s="234"/>
      <c r="AR364" s="234"/>
      <c r="AS364" s="234"/>
      <c r="AT364" s="234"/>
      <c r="AU364" s="234"/>
      <c r="AV364" s="234"/>
      <c r="AW364" s="234"/>
      <c r="AX364" s="234"/>
      <c r="AY364" s="234"/>
      <c r="AZ364" s="234"/>
    </row>
    <row r="365" spans="2:52" ht="12.75">
      <c r="B365" s="234"/>
      <c r="C365" s="234"/>
      <c r="D365" s="234"/>
      <c r="E365" s="234"/>
      <c r="F365" s="234"/>
      <c r="G365" s="234"/>
      <c r="H365" s="234"/>
      <c r="I365" s="234"/>
      <c r="J365" s="234"/>
      <c r="K365" s="234"/>
      <c r="L365" s="234"/>
      <c r="M365" s="234"/>
      <c r="N365" s="234"/>
      <c r="O365" s="234"/>
      <c r="P365" s="234"/>
      <c r="Q365" s="234"/>
      <c r="R365" s="234"/>
      <c r="S365" s="234"/>
      <c r="T365" s="234"/>
      <c r="U365" s="234"/>
      <c r="V365" s="234"/>
      <c r="W365" s="234"/>
      <c r="X365" s="234"/>
      <c r="Y365" s="234"/>
      <c r="Z365" s="234"/>
      <c r="AA365" s="234"/>
      <c r="AB365" s="234"/>
      <c r="AC365" s="234"/>
      <c r="AD365" s="234"/>
      <c r="AE365" s="234"/>
      <c r="AF365" s="234"/>
      <c r="AG365" s="234"/>
      <c r="AH365" s="234"/>
      <c r="AI365" s="234"/>
      <c r="AJ365" s="234"/>
      <c r="AK365" s="234"/>
      <c r="AL365" s="234"/>
      <c r="AM365" s="234"/>
      <c r="AN365" s="234"/>
      <c r="AO365" s="234"/>
      <c r="AP365" s="234"/>
      <c r="AQ365" s="234"/>
      <c r="AR365" s="234"/>
      <c r="AS365" s="234"/>
      <c r="AT365" s="234"/>
      <c r="AU365" s="234"/>
      <c r="AV365" s="234"/>
      <c r="AW365" s="234"/>
      <c r="AX365" s="234"/>
      <c r="AY365" s="234"/>
      <c r="AZ365" s="234"/>
    </row>
    <row r="366" spans="2:52" ht="12.75">
      <c r="B366" s="234"/>
      <c r="C366" s="234"/>
      <c r="D366" s="234"/>
      <c r="E366" s="234"/>
      <c r="F366" s="234"/>
      <c r="G366" s="234"/>
      <c r="H366" s="234"/>
      <c r="I366" s="234"/>
      <c r="J366" s="234"/>
      <c r="K366" s="234"/>
      <c r="L366" s="234"/>
      <c r="M366" s="234"/>
      <c r="N366" s="234"/>
      <c r="O366" s="234"/>
      <c r="P366" s="234"/>
      <c r="Q366" s="234"/>
      <c r="R366" s="234"/>
      <c r="S366" s="234"/>
      <c r="T366" s="234"/>
      <c r="U366" s="234"/>
      <c r="V366" s="234"/>
      <c r="W366" s="234"/>
      <c r="X366" s="234"/>
      <c r="Y366" s="234"/>
      <c r="Z366" s="234"/>
      <c r="AA366" s="234"/>
      <c r="AB366" s="234"/>
      <c r="AC366" s="234"/>
      <c r="AD366" s="234"/>
      <c r="AE366" s="234"/>
      <c r="AF366" s="234"/>
      <c r="AG366" s="234"/>
      <c r="AH366" s="234"/>
      <c r="AI366" s="234"/>
      <c r="AJ366" s="234"/>
      <c r="AK366" s="234"/>
      <c r="AL366" s="234"/>
      <c r="AM366" s="234"/>
      <c r="AN366" s="234"/>
      <c r="AO366" s="234"/>
      <c r="AP366" s="234"/>
      <c r="AQ366" s="234"/>
      <c r="AR366" s="234"/>
      <c r="AS366" s="234"/>
      <c r="AT366" s="234"/>
      <c r="AU366" s="234"/>
      <c r="AV366" s="234"/>
      <c r="AW366" s="234"/>
      <c r="AX366" s="234"/>
      <c r="AY366" s="234"/>
      <c r="AZ366" s="234"/>
    </row>
    <row r="367" spans="2:52" ht="12.75">
      <c r="B367" s="234"/>
      <c r="C367" s="234"/>
      <c r="D367" s="234"/>
      <c r="E367" s="234"/>
      <c r="F367" s="234"/>
      <c r="G367" s="234"/>
      <c r="H367" s="234"/>
      <c r="I367" s="234"/>
      <c r="J367" s="234"/>
      <c r="K367" s="234"/>
      <c r="L367" s="234"/>
      <c r="M367" s="234"/>
      <c r="N367" s="234"/>
      <c r="O367" s="234"/>
      <c r="P367" s="234"/>
      <c r="Q367" s="234"/>
      <c r="R367" s="234"/>
      <c r="S367" s="234"/>
      <c r="T367" s="234"/>
      <c r="U367" s="234"/>
      <c r="V367" s="234"/>
      <c r="W367" s="234"/>
      <c r="X367" s="234"/>
      <c r="Y367" s="234"/>
      <c r="Z367" s="234"/>
      <c r="AA367" s="234"/>
      <c r="AB367" s="234"/>
      <c r="AC367" s="234"/>
      <c r="AD367" s="234"/>
      <c r="AE367" s="234"/>
      <c r="AF367" s="234"/>
      <c r="AG367" s="234"/>
      <c r="AH367" s="234"/>
      <c r="AI367" s="234"/>
      <c r="AJ367" s="234"/>
      <c r="AK367" s="234"/>
      <c r="AL367" s="234"/>
      <c r="AM367" s="234"/>
      <c r="AN367" s="234"/>
      <c r="AO367" s="234"/>
      <c r="AP367" s="234"/>
      <c r="AQ367" s="234"/>
      <c r="AR367" s="234"/>
      <c r="AS367" s="234"/>
      <c r="AT367" s="234"/>
      <c r="AU367" s="234"/>
      <c r="AV367" s="234"/>
      <c r="AW367" s="234"/>
      <c r="AX367" s="234"/>
      <c r="AY367" s="234"/>
      <c r="AZ367" s="234"/>
    </row>
    <row r="368" spans="2:52" ht="12.75">
      <c r="B368" s="234"/>
      <c r="C368" s="234"/>
      <c r="D368" s="234"/>
      <c r="E368" s="234"/>
      <c r="F368" s="234"/>
      <c r="G368" s="234"/>
      <c r="H368" s="234"/>
      <c r="I368" s="234"/>
      <c r="J368" s="234"/>
      <c r="K368" s="234"/>
      <c r="L368" s="234"/>
      <c r="M368" s="234"/>
      <c r="N368" s="234"/>
      <c r="O368" s="234"/>
      <c r="P368" s="234"/>
      <c r="Q368" s="234"/>
      <c r="R368" s="234"/>
      <c r="S368" s="234"/>
      <c r="T368" s="234"/>
      <c r="U368" s="234"/>
      <c r="V368" s="234"/>
      <c r="W368" s="234"/>
      <c r="X368" s="234"/>
      <c r="Y368" s="234"/>
      <c r="Z368" s="234"/>
      <c r="AA368" s="234"/>
      <c r="AB368" s="234"/>
      <c r="AC368" s="234"/>
      <c r="AD368" s="234"/>
      <c r="AE368" s="234"/>
      <c r="AF368" s="234"/>
      <c r="AG368" s="234"/>
      <c r="AH368" s="234"/>
      <c r="AI368" s="234"/>
      <c r="AJ368" s="234"/>
      <c r="AK368" s="234"/>
      <c r="AL368" s="234"/>
      <c r="AM368" s="234"/>
      <c r="AN368" s="234"/>
      <c r="AO368" s="234"/>
      <c r="AP368" s="234"/>
      <c r="AQ368" s="234"/>
      <c r="AR368" s="234"/>
      <c r="AS368" s="234"/>
      <c r="AT368" s="234"/>
      <c r="AU368" s="234"/>
      <c r="AV368" s="234"/>
      <c r="AW368" s="234"/>
      <c r="AX368" s="234"/>
      <c r="AY368" s="234"/>
      <c r="AZ368" s="234"/>
    </row>
    <row r="369" spans="2:52" ht="12.75">
      <c r="B369" s="234"/>
      <c r="C369" s="234"/>
      <c r="D369" s="234"/>
      <c r="E369" s="234"/>
      <c r="F369" s="234"/>
      <c r="G369" s="234"/>
      <c r="H369" s="234"/>
      <c r="I369" s="234"/>
      <c r="J369" s="234"/>
      <c r="K369" s="234"/>
      <c r="L369" s="234"/>
      <c r="M369" s="234"/>
      <c r="N369" s="234"/>
      <c r="O369" s="234"/>
      <c r="P369" s="234"/>
      <c r="Q369" s="234"/>
      <c r="R369" s="234"/>
      <c r="S369" s="234"/>
      <c r="T369" s="234"/>
      <c r="U369" s="234"/>
      <c r="V369" s="234"/>
      <c r="W369" s="234"/>
      <c r="X369" s="234"/>
      <c r="Y369" s="234"/>
      <c r="Z369" s="234"/>
      <c r="AA369" s="234"/>
      <c r="AB369" s="234"/>
      <c r="AC369" s="234"/>
      <c r="AD369" s="234"/>
      <c r="AE369" s="234"/>
      <c r="AF369" s="234"/>
      <c r="AG369" s="234"/>
      <c r="AH369" s="234"/>
      <c r="AI369" s="234"/>
      <c r="AJ369" s="234"/>
      <c r="AK369" s="234"/>
      <c r="AL369" s="234"/>
      <c r="AM369" s="234"/>
      <c r="AN369" s="234"/>
      <c r="AO369" s="234"/>
      <c r="AP369" s="234"/>
      <c r="AQ369" s="234"/>
      <c r="AR369" s="234"/>
      <c r="AS369" s="234"/>
      <c r="AT369" s="234"/>
      <c r="AU369" s="234"/>
      <c r="AV369" s="234"/>
      <c r="AW369" s="234"/>
      <c r="AX369" s="234"/>
      <c r="AY369" s="234"/>
      <c r="AZ369" s="234"/>
    </row>
    <row r="370" spans="2:52" ht="12.75">
      <c r="B370" s="234"/>
      <c r="C370" s="234"/>
      <c r="D370" s="234"/>
      <c r="E370" s="234"/>
      <c r="F370" s="234"/>
      <c r="G370" s="234"/>
      <c r="H370" s="234"/>
      <c r="I370" s="234"/>
      <c r="J370" s="234"/>
      <c r="K370" s="234"/>
      <c r="L370" s="234"/>
      <c r="M370" s="234"/>
      <c r="N370" s="234"/>
      <c r="O370" s="234"/>
      <c r="P370" s="234"/>
      <c r="Q370" s="234"/>
      <c r="R370" s="234"/>
      <c r="S370" s="234"/>
      <c r="T370" s="234"/>
      <c r="U370" s="234"/>
      <c r="V370" s="234"/>
      <c r="W370" s="234"/>
      <c r="X370" s="234"/>
      <c r="Y370" s="234"/>
      <c r="Z370" s="234"/>
      <c r="AA370" s="234"/>
      <c r="AB370" s="234"/>
      <c r="AC370" s="234"/>
      <c r="AD370" s="234"/>
      <c r="AE370" s="234"/>
      <c r="AF370" s="234"/>
      <c r="AG370" s="234"/>
      <c r="AH370" s="234"/>
      <c r="AI370" s="234"/>
      <c r="AJ370" s="234"/>
      <c r="AK370" s="234"/>
      <c r="AL370" s="234"/>
      <c r="AM370" s="234"/>
      <c r="AN370" s="234"/>
      <c r="AO370" s="234"/>
      <c r="AP370" s="234"/>
      <c r="AQ370" s="234"/>
      <c r="AR370" s="234"/>
      <c r="AS370" s="234"/>
      <c r="AT370" s="234"/>
      <c r="AU370" s="234"/>
      <c r="AV370" s="234"/>
      <c r="AW370" s="234"/>
      <c r="AX370" s="234"/>
      <c r="AY370" s="234"/>
      <c r="AZ370" s="234"/>
    </row>
    <row r="371" spans="2:52" ht="12.75">
      <c r="B371" s="234"/>
      <c r="C371" s="234"/>
      <c r="D371" s="234"/>
      <c r="E371" s="234"/>
      <c r="F371" s="234"/>
      <c r="G371" s="234"/>
      <c r="H371" s="234"/>
      <c r="I371" s="234"/>
      <c r="J371" s="234"/>
      <c r="K371" s="234"/>
      <c r="L371" s="234"/>
      <c r="M371" s="234"/>
      <c r="N371" s="234"/>
      <c r="O371" s="234"/>
      <c r="P371" s="234"/>
      <c r="Q371" s="234"/>
      <c r="R371" s="234"/>
      <c r="S371" s="234"/>
      <c r="T371" s="234"/>
      <c r="U371" s="234"/>
      <c r="V371" s="234"/>
      <c r="W371" s="234"/>
      <c r="X371" s="234"/>
      <c r="Y371" s="234"/>
      <c r="Z371" s="234"/>
      <c r="AA371" s="234"/>
      <c r="AB371" s="234"/>
      <c r="AC371" s="234"/>
      <c r="AD371" s="234"/>
      <c r="AE371" s="234"/>
      <c r="AF371" s="234"/>
      <c r="AG371" s="234"/>
      <c r="AH371" s="234"/>
      <c r="AI371" s="234"/>
      <c r="AJ371" s="234"/>
      <c r="AK371" s="234"/>
      <c r="AL371" s="234"/>
      <c r="AM371" s="234"/>
      <c r="AN371" s="234"/>
      <c r="AO371" s="234"/>
      <c r="AP371" s="234"/>
      <c r="AQ371" s="234"/>
      <c r="AR371" s="234"/>
      <c r="AS371" s="234"/>
      <c r="AT371" s="234"/>
      <c r="AU371" s="234"/>
      <c r="AV371" s="234"/>
      <c r="AW371" s="234"/>
      <c r="AX371" s="234"/>
      <c r="AY371" s="234"/>
      <c r="AZ371" s="234"/>
    </row>
    <row r="372" spans="2:52" ht="12.75">
      <c r="B372" s="234"/>
      <c r="C372" s="234"/>
      <c r="D372" s="234"/>
      <c r="E372" s="234"/>
      <c r="F372" s="234"/>
      <c r="G372" s="234"/>
      <c r="H372" s="234"/>
      <c r="I372" s="234"/>
      <c r="J372" s="234"/>
      <c r="K372" s="234"/>
      <c r="L372" s="234"/>
      <c r="M372" s="234"/>
      <c r="N372" s="234"/>
      <c r="O372" s="234"/>
      <c r="P372" s="234"/>
      <c r="Q372" s="234"/>
      <c r="R372" s="234"/>
      <c r="S372" s="234"/>
      <c r="T372" s="234"/>
      <c r="U372" s="234"/>
      <c r="V372" s="234"/>
      <c r="W372" s="234"/>
      <c r="X372" s="234"/>
      <c r="Y372" s="234"/>
      <c r="Z372" s="234"/>
      <c r="AA372" s="234"/>
      <c r="AB372" s="234"/>
      <c r="AC372" s="234"/>
      <c r="AD372" s="234"/>
      <c r="AE372" s="234"/>
      <c r="AF372" s="234"/>
      <c r="AG372" s="234"/>
      <c r="AH372" s="234"/>
      <c r="AI372" s="234"/>
      <c r="AJ372" s="234"/>
      <c r="AK372" s="234"/>
      <c r="AL372" s="234"/>
      <c r="AM372" s="234"/>
      <c r="AN372" s="234"/>
      <c r="AO372" s="234"/>
      <c r="AP372" s="234"/>
      <c r="AQ372" s="234"/>
      <c r="AR372" s="234"/>
      <c r="AS372" s="234"/>
      <c r="AT372" s="234"/>
      <c r="AU372" s="234"/>
      <c r="AV372" s="234"/>
      <c r="AW372" s="234"/>
      <c r="AX372" s="234"/>
      <c r="AY372" s="234"/>
      <c r="AZ372" s="234"/>
    </row>
    <row r="373" spans="2:52" ht="12.75">
      <c r="B373" s="234"/>
      <c r="C373" s="234"/>
      <c r="D373" s="234"/>
      <c r="E373" s="234"/>
      <c r="F373" s="234"/>
      <c r="G373" s="234"/>
      <c r="H373" s="234"/>
      <c r="I373" s="234"/>
      <c r="J373" s="234"/>
      <c r="K373" s="234"/>
      <c r="L373" s="234"/>
      <c r="M373" s="234"/>
      <c r="N373" s="234"/>
      <c r="O373" s="234"/>
      <c r="P373" s="234"/>
      <c r="Q373" s="234"/>
      <c r="R373" s="234"/>
      <c r="S373" s="234"/>
      <c r="T373" s="234"/>
      <c r="U373" s="234"/>
      <c r="V373" s="234"/>
      <c r="W373" s="234"/>
      <c r="X373" s="234"/>
      <c r="Y373" s="234"/>
      <c r="Z373" s="234"/>
      <c r="AA373" s="234"/>
      <c r="AB373" s="234"/>
      <c r="AC373" s="234"/>
      <c r="AD373" s="234"/>
      <c r="AE373" s="234"/>
      <c r="AF373" s="234"/>
      <c r="AG373" s="234"/>
      <c r="AH373" s="234"/>
      <c r="AI373" s="234"/>
      <c r="AJ373" s="234"/>
      <c r="AK373" s="234"/>
      <c r="AL373" s="234"/>
      <c r="AM373" s="234"/>
      <c r="AN373" s="234"/>
      <c r="AO373" s="234"/>
      <c r="AP373" s="234"/>
      <c r="AQ373" s="234"/>
      <c r="AR373" s="234"/>
      <c r="AS373" s="234"/>
      <c r="AT373" s="234"/>
      <c r="AU373" s="234"/>
      <c r="AV373" s="234"/>
      <c r="AW373" s="234"/>
      <c r="AX373" s="234"/>
      <c r="AY373" s="234"/>
      <c r="AZ373" s="234"/>
    </row>
    <row r="374" spans="2:52" ht="12.75">
      <c r="B374" s="234"/>
      <c r="C374" s="234"/>
      <c r="D374" s="234"/>
      <c r="E374" s="234"/>
      <c r="F374" s="234"/>
      <c r="G374" s="234"/>
      <c r="H374" s="234"/>
      <c r="I374" s="234"/>
      <c r="J374" s="234"/>
      <c r="K374" s="234"/>
      <c r="L374" s="234"/>
      <c r="M374" s="234"/>
      <c r="N374" s="234"/>
      <c r="O374" s="234"/>
      <c r="P374" s="234"/>
      <c r="Q374" s="234"/>
      <c r="R374" s="234"/>
      <c r="S374" s="234"/>
      <c r="T374" s="234"/>
      <c r="U374" s="234"/>
      <c r="V374" s="234"/>
      <c r="W374" s="234"/>
      <c r="X374" s="234"/>
      <c r="Y374" s="234"/>
      <c r="Z374" s="234"/>
      <c r="AA374" s="234"/>
      <c r="AB374" s="234"/>
      <c r="AC374" s="234"/>
      <c r="AD374" s="234"/>
      <c r="AE374" s="234"/>
      <c r="AF374" s="234"/>
      <c r="AG374" s="234"/>
      <c r="AH374" s="234"/>
      <c r="AI374" s="234"/>
      <c r="AJ374" s="234"/>
      <c r="AK374" s="234"/>
      <c r="AL374" s="234"/>
      <c r="AM374" s="234"/>
      <c r="AN374" s="234"/>
      <c r="AO374" s="234"/>
      <c r="AP374" s="234"/>
      <c r="AQ374" s="234"/>
      <c r="AR374" s="234"/>
      <c r="AS374" s="234"/>
      <c r="AT374" s="234"/>
      <c r="AU374" s="234"/>
      <c r="AV374" s="234"/>
      <c r="AW374" s="234"/>
      <c r="AX374" s="234"/>
      <c r="AY374" s="234"/>
      <c r="AZ374" s="234"/>
    </row>
    <row r="375" spans="2:52" ht="12.75">
      <c r="B375" s="234"/>
      <c r="C375" s="234"/>
      <c r="D375" s="234"/>
      <c r="E375" s="234"/>
      <c r="F375" s="234"/>
      <c r="G375" s="234"/>
      <c r="H375" s="234"/>
      <c r="I375" s="234"/>
      <c r="J375" s="234"/>
      <c r="K375" s="234"/>
      <c r="L375" s="234"/>
      <c r="M375" s="234"/>
      <c r="N375" s="234"/>
      <c r="O375" s="234"/>
      <c r="P375" s="234"/>
      <c r="Q375" s="234"/>
      <c r="R375" s="234"/>
      <c r="S375" s="234"/>
      <c r="T375" s="234"/>
      <c r="U375" s="234"/>
      <c r="V375" s="234"/>
      <c r="W375" s="234"/>
      <c r="X375" s="234"/>
      <c r="Y375" s="234"/>
      <c r="Z375" s="234"/>
      <c r="AA375" s="234"/>
      <c r="AB375" s="234"/>
      <c r="AC375" s="234"/>
      <c r="AD375" s="234"/>
      <c r="AE375" s="234"/>
      <c r="AF375" s="234"/>
      <c r="AG375" s="234"/>
      <c r="AH375" s="234"/>
      <c r="AI375" s="234"/>
      <c r="AJ375" s="234"/>
      <c r="AK375" s="234"/>
      <c r="AL375" s="234"/>
      <c r="AM375" s="234"/>
      <c r="AN375" s="234"/>
      <c r="AO375" s="234"/>
      <c r="AP375" s="234"/>
      <c r="AQ375" s="234"/>
      <c r="AR375" s="234"/>
      <c r="AS375" s="234"/>
      <c r="AT375" s="234"/>
      <c r="AU375" s="234"/>
      <c r="AV375" s="234"/>
      <c r="AW375" s="234"/>
      <c r="AX375" s="234"/>
      <c r="AY375" s="234"/>
      <c r="AZ375" s="234"/>
    </row>
    <row r="376" spans="2:52" ht="12.75">
      <c r="B376" s="234"/>
      <c r="C376" s="234"/>
      <c r="D376" s="234"/>
      <c r="E376" s="234"/>
      <c r="F376" s="234"/>
      <c r="G376" s="234"/>
      <c r="H376" s="234"/>
      <c r="I376" s="234"/>
      <c r="J376" s="234"/>
      <c r="K376" s="234"/>
      <c r="L376" s="234"/>
      <c r="M376" s="234"/>
      <c r="N376" s="234"/>
      <c r="O376" s="234"/>
      <c r="P376" s="234"/>
      <c r="Q376" s="234"/>
      <c r="R376" s="234"/>
      <c r="S376" s="234"/>
      <c r="T376" s="234"/>
      <c r="U376" s="234"/>
      <c r="V376" s="234"/>
      <c r="W376" s="234"/>
      <c r="X376" s="234"/>
      <c r="Y376" s="234"/>
      <c r="Z376" s="234"/>
      <c r="AA376" s="234"/>
      <c r="AB376" s="234"/>
      <c r="AC376" s="234"/>
      <c r="AD376" s="234"/>
      <c r="AE376" s="234"/>
      <c r="AF376" s="234"/>
      <c r="AG376" s="234"/>
      <c r="AH376" s="234"/>
      <c r="AI376" s="234"/>
      <c r="AJ376" s="234"/>
      <c r="AK376" s="234"/>
      <c r="AL376" s="234"/>
      <c r="AM376" s="234"/>
      <c r="AN376" s="234"/>
      <c r="AO376" s="234"/>
      <c r="AP376" s="234"/>
      <c r="AQ376" s="234"/>
      <c r="AR376" s="234"/>
      <c r="AS376" s="234"/>
      <c r="AT376" s="234"/>
      <c r="AU376" s="234"/>
      <c r="AV376" s="234"/>
      <c r="AW376" s="234"/>
      <c r="AX376" s="234"/>
      <c r="AY376" s="234"/>
      <c r="AZ376" s="234"/>
    </row>
    <row r="377" spans="2:52" ht="12.75">
      <c r="B377" s="234"/>
      <c r="C377" s="234"/>
      <c r="D377" s="234"/>
      <c r="E377" s="234"/>
      <c r="F377" s="234"/>
      <c r="G377" s="234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  <c r="T377" s="234"/>
      <c r="U377" s="234"/>
      <c r="V377" s="234"/>
      <c r="W377" s="234"/>
      <c r="X377" s="234"/>
      <c r="Y377" s="234"/>
      <c r="Z377" s="234"/>
      <c r="AA377" s="234"/>
      <c r="AB377" s="234"/>
      <c r="AC377" s="234"/>
      <c r="AD377" s="234"/>
      <c r="AE377" s="234"/>
      <c r="AF377" s="234"/>
      <c r="AG377" s="234"/>
      <c r="AH377" s="234"/>
      <c r="AI377" s="234"/>
      <c r="AJ377" s="234"/>
      <c r="AK377" s="234"/>
      <c r="AL377" s="234"/>
      <c r="AM377" s="234"/>
      <c r="AN377" s="234"/>
      <c r="AO377" s="234"/>
      <c r="AP377" s="234"/>
      <c r="AQ377" s="234"/>
      <c r="AR377" s="234"/>
      <c r="AS377" s="234"/>
      <c r="AT377" s="234"/>
      <c r="AU377" s="234"/>
      <c r="AV377" s="234"/>
      <c r="AW377" s="234"/>
      <c r="AX377" s="234"/>
      <c r="AY377" s="234"/>
      <c r="AZ377" s="234"/>
    </row>
    <row r="378" spans="2:52" ht="12.75">
      <c r="B378" s="234"/>
      <c r="C378" s="234"/>
      <c r="D378" s="234"/>
      <c r="E378" s="234"/>
      <c r="F378" s="234"/>
      <c r="G378" s="234"/>
      <c r="H378" s="234"/>
      <c r="I378" s="234"/>
      <c r="J378" s="234"/>
      <c r="K378" s="234"/>
      <c r="L378" s="234"/>
      <c r="M378" s="234"/>
      <c r="N378" s="234"/>
      <c r="O378" s="234"/>
      <c r="P378" s="234"/>
      <c r="Q378" s="234"/>
      <c r="R378" s="234"/>
      <c r="S378" s="234"/>
      <c r="T378" s="234"/>
      <c r="U378" s="234"/>
      <c r="V378" s="234"/>
      <c r="W378" s="234"/>
      <c r="X378" s="234"/>
      <c r="Y378" s="234"/>
      <c r="Z378" s="234"/>
      <c r="AA378" s="234"/>
      <c r="AB378" s="234"/>
      <c r="AC378" s="234"/>
      <c r="AD378" s="234"/>
      <c r="AE378" s="234"/>
      <c r="AF378" s="234"/>
      <c r="AG378" s="234"/>
      <c r="AH378" s="234"/>
      <c r="AI378" s="234"/>
      <c r="AJ378" s="234"/>
      <c r="AK378" s="234"/>
      <c r="AL378" s="234"/>
      <c r="AM378" s="234"/>
      <c r="AN378" s="234"/>
      <c r="AO378" s="234"/>
      <c r="AP378" s="234"/>
      <c r="AQ378" s="234"/>
      <c r="AR378" s="234"/>
      <c r="AS378" s="234"/>
      <c r="AT378" s="234"/>
      <c r="AU378" s="234"/>
      <c r="AV378" s="234"/>
      <c r="AW378" s="234"/>
      <c r="AX378" s="234"/>
      <c r="AY378" s="234"/>
      <c r="AZ378" s="234"/>
    </row>
    <row r="379" spans="2:52" ht="12.75">
      <c r="B379" s="234"/>
      <c r="C379" s="234"/>
      <c r="D379" s="234"/>
      <c r="E379" s="234"/>
      <c r="F379" s="234"/>
      <c r="G379" s="234"/>
      <c r="H379" s="234"/>
      <c r="I379" s="234"/>
      <c r="J379" s="234"/>
      <c r="K379" s="234"/>
      <c r="L379" s="234"/>
      <c r="M379" s="234"/>
      <c r="N379" s="234"/>
      <c r="O379" s="234"/>
      <c r="P379" s="234"/>
      <c r="Q379" s="234"/>
      <c r="R379" s="234"/>
      <c r="S379" s="234"/>
      <c r="T379" s="234"/>
      <c r="U379" s="234"/>
      <c r="V379" s="234"/>
      <c r="W379" s="234"/>
      <c r="X379" s="234"/>
      <c r="Y379" s="234"/>
      <c r="Z379" s="234"/>
      <c r="AA379" s="234"/>
      <c r="AB379" s="234"/>
      <c r="AC379" s="234"/>
      <c r="AD379" s="234"/>
      <c r="AE379" s="234"/>
      <c r="AF379" s="234"/>
      <c r="AG379" s="234"/>
      <c r="AH379" s="234"/>
      <c r="AI379" s="234"/>
      <c r="AJ379" s="234"/>
      <c r="AK379" s="234"/>
      <c r="AL379" s="234"/>
      <c r="AM379" s="234"/>
      <c r="AN379" s="234"/>
      <c r="AO379" s="234"/>
      <c r="AP379" s="234"/>
      <c r="AQ379" s="234"/>
      <c r="AR379" s="234"/>
      <c r="AS379" s="234"/>
      <c r="AT379" s="234"/>
      <c r="AU379" s="234"/>
      <c r="AV379" s="234"/>
      <c r="AW379" s="234"/>
      <c r="AX379" s="234"/>
      <c r="AY379" s="234"/>
      <c r="AZ379" s="234"/>
    </row>
    <row r="380" spans="2:52" ht="12.75">
      <c r="B380" s="234"/>
      <c r="C380" s="234"/>
      <c r="D380" s="234"/>
      <c r="E380" s="234"/>
      <c r="F380" s="234"/>
      <c r="G380" s="234"/>
      <c r="H380" s="234"/>
      <c r="I380" s="234"/>
      <c r="J380" s="234"/>
      <c r="K380" s="234"/>
      <c r="L380" s="234"/>
      <c r="M380" s="234"/>
      <c r="N380" s="234"/>
      <c r="O380" s="234"/>
      <c r="P380" s="234"/>
      <c r="Q380" s="234"/>
      <c r="R380" s="234"/>
      <c r="S380" s="234"/>
      <c r="T380" s="234"/>
      <c r="U380" s="234"/>
      <c r="V380" s="234"/>
      <c r="W380" s="234"/>
      <c r="X380" s="234"/>
      <c r="Y380" s="234"/>
      <c r="Z380" s="234"/>
      <c r="AA380" s="234"/>
      <c r="AB380" s="234"/>
      <c r="AC380" s="234"/>
      <c r="AD380" s="234"/>
      <c r="AE380" s="234"/>
      <c r="AF380" s="234"/>
      <c r="AG380" s="234"/>
      <c r="AH380" s="234"/>
      <c r="AI380" s="234"/>
      <c r="AJ380" s="234"/>
      <c r="AK380" s="234"/>
      <c r="AL380" s="234"/>
      <c r="AM380" s="234"/>
      <c r="AN380" s="234"/>
      <c r="AO380" s="234"/>
      <c r="AP380" s="234"/>
      <c r="AQ380" s="234"/>
      <c r="AR380" s="234"/>
      <c r="AS380" s="234"/>
      <c r="AT380" s="234"/>
      <c r="AU380" s="234"/>
      <c r="AV380" s="234"/>
      <c r="AW380" s="234"/>
      <c r="AX380" s="234"/>
      <c r="AY380" s="234"/>
      <c r="AZ380" s="234"/>
    </row>
    <row r="381" spans="2:52" ht="12.75">
      <c r="B381" s="234"/>
      <c r="C381" s="234"/>
      <c r="D381" s="234"/>
      <c r="E381" s="234"/>
      <c r="F381" s="234"/>
      <c r="G381" s="234"/>
      <c r="H381" s="234"/>
      <c r="I381" s="234"/>
      <c r="J381" s="234"/>
      <c r="K381" s="234"/>
      <c r="L381" s="234"/>
      <c r="M381" s="234"/>
      <c r="N381" s="234"/>
      <c r="O381" s="234"/>
      <c r="P381" s="234"/>
      <c r="Q381" s="234"/>
      <c r="R381" s="234"/>
      <c r="S381" s="234"/>
      <c r="T381" s="234"/>
      <c r="U381" s="234"/>
      <c r="V381" s="234"/>
      <c r="W381" s="234"/>
      <c r="X381" s="234"/>
      <c r="Y381" s="234"/>
      <c r="Z381" s="234"/>
      <c r="AA381" s="234"/>
      <c r="AB381" s="234"/>
      <c r="AC381" s="234"/>
      <c r="AD381" s="234"/>
      <c r="AE381" s="234"/>
      <c r="AF381" s="234"/>
      <c r="AG381" s="234"/>
      <c r="AH381" s="234"/>
      <c r="AI381" s="234"/>
      <c r="AJ381" s="234"/>
      <c r="AK381" s="234"/>
      <c r="AL381" s="234"/>
      <c r="AM381" s="234"/>
      <c r="AN381" s="234"/>
      <c r="AO381" s="234"/>
      <c r="AP381" s="234"/>
      <c r="AQ381" s="234"/>
      <c r="AR381" s="234"/>
      <c r="AS381" s="234"/>
      <c r="AT381" s="234"/>
      <c r="AU381" s="234"/>
      <c r="AV381" s="234"/>
      <c r="AW381" s="234"/>
      <c r="AX381" s="234"/>
      <c r="AY381" s="234"/>
      <c r="AZ381" s="234"/>
    </row>
    <row r="382" spans="2:52" ht="12.75">
      <c r="B382" s="234"/>
      <c r="C382" s="234"/>
      <c r="D382" s="234"/>
      <c r="E382" s="234"/>
      <c r="F382" s="234"/>
      <c r="G382" s="234"/>
      <c r="H382" s="234"/>
      <c r="I382" s="234"/>
      <c r="J382" s="234"/>
      <c r="K382" s="234"/>
      <c r="L382" s="234"/>
      <c r="M382" s="234"/>
      <c r="N382" s="234"/>
      <c r="O382" s="234"/>
      <c r="P382" s="234"/>
      <c r="Q382" s="234"/>
      <c r="R382" s="234"/>
      <c r="S382" s="234"/>
      <c r="T382" s="234"/>
      <c r="U382" s="234"/>
      <c r="V382" s="234"/>
      <c r="W382" s="234"/>
      <c r="X382" s="234"/>
      <c r="Y382" s="234"/>
      <c r="Z382" s="234"/>
      <c r="AA382" s="234"/>
      <c r="AB382" s="234"/>
      <c r="AC382" s="234"/>
      <c r="AD382" s="234"/>
      <c r="AE382" s="234"/>
      <c r="AF382" s="234"/>
      <c r="AG382" s="234"/>
      <c r="AH382" s="234"/>
      <c r="AI382" s="234"/>
      <c r="AJ382" s="234"/>
      <c r="AK382" s="234"/>
      <c r="AL382" s="234"/>
      <c r="AM382" s="234"/>
      <c r="AN382" s="234"/>
      <c r="AO382" s="234"/>
      <c r="AP382" s="234"/>
      <c r="AQ382" s="234"/>
      <c r="AR382" s="234"/>
      <c r="AS382" s="234"/>
      <c r="AT382" s="234"/>
      <c r="AU382" s="234"/>
      <c r="AV382" s="234"/>
      <c r="AW382" s="234"/>
      <c r="AX382" s="234"/>
      <c r="AY382" s="234"/>
      <c r="AZ382" s="234"/>
    </row>
    <row r="383" spans="2:52" ht="12.75">
      <c r="B383" s="234"/>
      <c r="C383" s="234"/>
      <c r="D383" s="234"/>
      <c r="E383" s="234"/>
      <c r="F383" s="234"/>
      <c r="G383" s="234"/>
      <c r="H383" s="234"/>
      <c r="I383" s="234"/>
      <c r="J383" s="234"/>
      <c r="K383" s="234"/>
      <c r="L383" s="234"/>
      <c r="M383" s="234"/>
      <c r="N383" s="234"/>
      <c r="O383" s="234"/>
      <c r="P383" s="234"/>
      <c r="Q383" s="234"/>
      <c r="R383" s="234"/>
      <c r="S383" s="234"/>
      <c r="T383" s="234"/>
      <c r="U383" s="234"/>
      <c r="V383" s="234"/>
      <c r="W383" s="234"/>
      <c r="X383" s="234"/>
      <c r="Y383" s="234"/>
      <c r="Z383" s="234"/>
      <c r="AA383" s="234"/>
      <c r="AB383" s="234"/>
      <c r="AC383" s="234"/>
      <c r="AD383" s="234"/>
      <c r="AE383" s="234"/>
      <c r="AF383" s="234"/>
      <c r="AG383" s="234"/>
      <c r="AH383" s="234"/>
      <c r="AI383" s="234"/>
      <c r="AJ383" s="234"/>
      <c r="AK383" s="234"/>
      <c r="AL383" s="234"/>
      <c r="AM383" s="234"/>
      <c r="AN383" s="234"/>
      <c r="AO383" s="234"/>
      <c r="AP383" s="234"/>
      <c r="AQ383" s="234"/>
      <c r="AR383" s="234"/>
      <c r="AS383" s="234"/>
      <c r="AT383" s="234"/>
      <c r="AU383" s="234"/>
      <c r="AV383" s="234"/>
      <c r="AW383" s="234"/>
      <c r="AX383" s="234"/>
      <c r="AY383" s="234"/>
      <c r="AZ383" s="234"/>
    </row>
    <row r="384" spans="2:52" ht="12.75">
      <c r="B384" s="234"/>
      <c r="C384" s="234"/>
      <c r="D384" s="234"/>
      <c r="E384" s="234"/>
      <c r="F384" s="234"/>
      <c r="G384" s="234"/>
      <c r="H384" s="234"/>
      <c r="I384" s="234"/>
      <c r="J384" s="234"/>
      <c r="K384" s="234"/>
      <c r="L384" s="234"/>
      <c r="M384" s="234"/>
      <c r="N384" s="234"/>
      <c r="O384" s="234"/>
      <c r="P384" s="234"/>
      <c r="Q384" s="234"/>
      <c r="R384" s="234"/>
      <c r="S384" s="234"/>
      <c r="T384" s="234"/>
      <c r="U384" s="234"/>
      <c r="V384" s="234"/>
      <c r="W384" s="234"/>
      <c r="X384" s="234"/>
      <c r="Y384" s="234"/>
      <c r="Z384" s="234"/>
      <c r="AA384" s="234"/>
      <c r="AB384" s="234"/>
      <c r="AC384" s="234"/>
      <c r="AD384" s="234"/>
      <c r="AE384" s="234"/>
      <c r="AF384" s="234"/>
      <c r="AG384" s="234"/>
      <c r="AH384" s="234"/>
      <c r="AI384" s="234"/>
      <c r="AJ384" s="234"/>
      <c r="AK384" s="234"/>
      <c r="AL384" s="234"/>
      <c r="AM384" s="234"/>
      <c r="AN384" s="234"/>
      <c r="AO384" s="234"/>
      <c r="AP384" s="234"/>
      <c r="AQ384" s="234"/>
      <c r="AR384" s="234"/>
      <c r="AS384" s="234"/>
      <c r="AT384" s="234"/>
      <c r="AU384" s="234"/>
      <c r="AV384" s="234"/>
      <c r="AW384" s="234"/>
      <c r="AX384" s="234"/>
      <c r="AY384" s="234"/>
      <c r="AZ384" s="234"/>
    </row>
    <row r="385" spans="2:52" ht="12.75">
      <c r="B385" s="234"/>
      <c r="C385" s="234"/>
      <c r="D385" s="234"/>
      <c r="E385" s="234"/>
      <c r="F385" s="234"/>
      <c r="G385" s="234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234"/>
      <c r="AC385" s="234"/>
      <c r="AD385" s="234"/>
      <c r="AE385" s="234"/>
      <c r="AF385" s="234"/>
      <c r="AG385" s="234"/>
      <c r="AH385" s="234"/>
      <c r="AI385" s="234"/>
      <c r="AJ385" s="234"/>
      <c r="AK385" s="234"/>
      <c r="AL385" s="234"/>
      <c r="AM385" s="234"/>
      <c r="AN385" s="234"/>
      <c r="AO385" s="234"/>
      <c r="AP385" s="234"/>
      <c r="AQ385" s="234"/>
      <c r="AR385" s="234"/>
      <c r="AS385" s="234"/>
      <c r="AT385" s="234"/>
      <c r="AU385" s="234"/>
      <c r="AV385" s="234"/>
      <c r="AW385" s="234"/>
      <c r="AX385" s="234"/>
      <c r="AY385" s="234"/>
      <c r="AZ385" s="234"/>
    </row>
    <row r="386" spans="2:52" ht="12.75">
      <c r="B386" s="234"/>
      <c r="C386" s="234"/>
      <c r="D386" s="234"/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4"/>
      <c r="X386" s="234"/>
      <c r="Y386" s="234"/>
      <c r="Z386" s="234"/>
      <c r="AA386" s="234"/>
      <c r="AB386" s="234"/>
      <c r="AC386" s="234"/>
      <c r="AD386" s="234"/>
      <c r="AE386" s="234"/>
      <c r="AF386" s="234"/>
      <c r="AG386" s="234"/>
      <c r="AH386" s="234"/>
      <c r="AI386" s="234"/>
      <c r="AJ386" s="234"/>
      <c r="AK386" s="234"/>
      <c r="AL386" s="234"/>
      <c r="AM386" s="234"/>
      <c r="AN386" s="234"/>
      <c r="AO386" s="234"/>
      <c r="AP386" s="234"/>
      <c r="AQ386" s="234"/>
      <c r="AR386" s="234"/>
      <c r="AS386" s="234"/>
      <c r="AT386" s="234"/>
      <c r="AU386" s="234"/>
      <c r="AV386" s="234"/>
      <c r="AW386" s="234"/>
      <c r="AX386" s="234"/>
      <c r="AY386" s="234"/>
      <c r="AZ386" s="234"/>
    </row>
    <row r="387" spans="2:52" ht="12.75">
      <c r="B387" s="234"/>
      <c r="C387" s="234"/>
      <c r="D387" s="234"/>
      <c r="E387" s="234"/>
      <c r="F387" s="234"/>
      <c r="G387" s="234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  <c r="T387" s="234"/>
      <c r="U387" s="234"/>
      <c r="V387" s="234"/>
      <c r="W387" s="234"/>
      <c r="X387" s="234"/>
      <c r="Y387" s="234"/>
      <c r="Z387" s="234"/>
      <c r="AA387" s="234"/>
      <c r="AB387" s="234"/>
      <c r="AC387" s="234"/>
      <c r="AD387" s="234"/>
      <c r="AE387" s="234"/>
      <c r="AF387" s="234"/>
      <c r="AG387" s="234"/>
      <c r="AH387" s="234"/>
      <c r="AI387" s="234"/>
      <c r="AJ387" s="234"/>
      <c r="AK387" s="234"/>
      <c r="AL387" s="234"/>
      <c r="AM387" s="234"/>
      <c r="AN387" s="234"/>
      <c r="AO387" s="234"/>
      <c r="AP387" s="234"/>
      <c r="AQ387" s="234"/>
      <c r="AR387" s="234"/>
      <c r="AS387" s="234"/>
      <c r="AT387" s="234"/>
      <c r="AU387" s="234"/>
      <c r="AV387" s="234"/>
      <c r="AW387" s="234"/>
      <c r="AX387" s="234"/>
      <c r="AY387" s="234"/>
      <c r="AZ387" s="234"/>
    </row>
    <row r="388" spans="2:52" ht="12.75">
      <c r="B388" s="234"/>
      <c r="C388" s="234"/>
      <c r="D388" s="234"/>
      <c r="E388" s="234"/>
      <c r="F388" s="234"/>
      <c r="G388" s="234"/>
      <c r="H388" s="234"/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  <c r="T388" s="234"/>
      <c r="U388" s="234"/>
      <c r="V388" s="234"/>
      <c r="W388" s="234"/>
      <c r="X388" s="234"/>
      <c r="Y388" s="234"/>
      <c r="Z388" s="234"/>
      <c r="AA388" s="234"/>
      <c r="AB388" s="234"/>
      <c r="AC388" s="234"/>
      <c r="AD388" s="234"/>
      <c r="AE388" s="234"/>
      <c r="AF388" s="234"/>
      <c r="AG388" s="234"/>
      <c r="AH388" s="234"/>
      <c r="AI388" s="234"/>
      <c r="AJ388" s="234"/>
      <c r="AK388" s="234"/>
      <c r="AL388" s="234"/>
      <c r="AM388" s="234"/>
      <c r="AN388" s="234"/>
      <c r="AO388" s="234"/>
      <c r="AP388" s="234"/>
      <c r="AQ388" s="234"/>
      <c r="AR388" s="234"/>
      <c r="AS388" s="234"/>
      <c r="AT388" s="234"/>
      <c r="AU388" s="234"/>
      <c r="AV388" s="234"/>
      <c r="AW388" s="234"/>
      <c r="AX388" s="234"/>
      <c r="AY388" s="234"/>
      <c r="AZ388" s="234"/>
    </row>
    <row r="389" spans="2:52" ht="12.75">
      <c r="B389" s="234"/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4"/>
      <c r="Z389" s="234"/>
      <c r="AA389" s="234"/>
      <c r="AB389" s="234"/>
      <c r="AC389" s="234"/>
      <c r="AD389" s="234"/>
      <c r="AE389" s="234"/>
      <c r="AF389" s="234"/>
      <c r="AG389" s="234"/>
      <c r="AH389" s="234"/>
      <c r="AI389" s="234"/>
      <c r="AJ389" s="234"/>
      <c r="AK389" s="234"/>
      <c r="AL389" s="234"/>
      <c r="AM389" s="234"/>
      <c r="AN389" s="234"/>
      <c r="AO389" s="234"/>
      <c r="AP389" s="234"/>
      <c r="AQ389" s="234"/>
      <c r="AR389" s="234"/>
      <c r="AS389" s="234"/>
      <c r="AT389" s="234"/>
      <c r="AU389" s="234"/>
      <c r="AV389" s="234"/>
      <c r="AW389" s="234"/>
      <c r="AX389" s="234"/>
      <c r="AY389" s="234"/>
      <c r="AZ389" s="234"/>
    </row>
    <row r="390" spans="2:52" ht="12.75">
      <c r="B390" s="234"/>
      <c r="C390" s="234"/>
      <c r="D390" s="234"/>
      <c r="E390" s="234"/>
      <c r="F390" s="234"/>
      <c r="G390" s="234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  <c r="T390" s="234"/>
      <c r="U390" s="234"/>
      <c r="V390" s="234"/>
      <c r="W390" s="234"/>
      <c r="X390" s="234"/>
      <c r="Y390" s="234"/>
      <c r="Z390" s="234"/>
      <c r="AA390" s="234"/>
      <c r="AB390" s="234"/>
      <c r="AC390" s="234"/>
      <c r="AD390" s="234"/>
      <c r="AE390" s="234"/>
      <c r="AF390" s="234"/>
      <c r="AG390" s="234"/>
      <c r="AH390" s="234"/>
      <c r="AI390" s="234"/>
      <c r="AJ390" s="234"/>
      <c r="AK390" s="234"/>
      <c r="AL390" s="234"/>
      <c r="AM390" s="234"/>
      <c r="AN390" s="234"/>
      <c r="AO390" s="234"/>
      <c r="AP390" s="234"/>
      <c r="AQ390" s="234"/>
      <c r="AR390" s="234"/>
      <c r="AS390" s="234"/>
      <c r="AT390" s="234"/>
      <c r="AU390" s="234"/>
      <c r="AV390" s="234"/>
      <c r="AW390" s="234"/>
      <c r="AX390" s="234"/>
      <c r="AY390" s="234"/>
      <c r="AZ390" s="234"/>
    </row>
    <row r="391" spans="2:52" ht="12.75">
      <c r="B391" s="234"/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4"/>
      <c r="Z391" s="234"/>
      <c r="AA391" s="234"/>
      <c r="AB391" s="234"/>
      <c r="AC391" s="234"/>
      <c r="AD391" s="234"/>
      <c r="AE391" s="234"/>
      <c r="AF391" s="234"/>
      <c r="AG391" s="234"/>
      <c r="AH391" s="234"/>
      <c r="AI391" s="234"/>
      <c r="AJ391" s="234"/>
      <c r="AK391" s="234"/>
      <c r="AL391" s="234"/>
      <c r="AM391" s="234"/>
      <c r="AN391" s="234"/>
      <c r="AO391" s="234"/>
      <c r="AP391" s="234"/>
      <c r="AQ391" s="234"/>
      <c r="AR391" s="234"/>
      <c r="AS391" s="234"/>
      <c r="AT391" s="234"/>
      <c r="AU391" s="234"/>
      <c r="AV391" s="234"/>
      <c r="AW391" s="234"/>
      <c r="AX391" s="234"/>
      <c r="AY391" s="234"/>
      <c r="AZ391" s="234"/>
    </row>
    <row r="392" spans="2:52" ht="12.75">
      <c r="B392" s="234"/>
      <c r="C392" s="234"/>
      <c r="D392" s="234"/>
      <c r="E392" s="234"/>
      <c r="F392" s="234"/>
      <c r="G392" s="234"/>
      <c r="H392" s="234"/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  <c r="T392" s="234"/>
      <c r="U392" s="234"/>
      <c r="V392" s="234"/>
      <c r="W392" s="234"/>
      <c r="X392" s="234"/>
      <c r="Y392" s="234"/>
      <c r="Z392" s="234"/>
      <c r="AA392" s="234"/>
      <c r="AB392" s="234"/>
      <c r="AC392" s="234"/>
      <c r="AD392" s="234"/>
      <c r="AE392" s="234"/>
      <c r="AF392" s="234"/>
      <c r="AG392" s="234"/>
      <c r="AH392" s="234"/>
      <c r="AI392" s="234"/>
      <c r="AJ392" s="234"/>
      <c r="AK392" s="234"/>
      <c r="AL392" s="234"/>
      <c r="AM392" s="234"/>
      <c r="AN392" s="234"/>
      <c r="AO392" s="234"/>
      <c r="AP392" s="234"/>
      <c r="AQ392" s="234"/>
      <c r="AR392" s="234"/>
      <c r="AS392" s="234"/>
      <c r="AT392" s="234"/>
      <c r="AU392" s="234"/>
      <c r="AV392" s="234"/>
      <c r="AW392" s="234"/>
      <c r="AX392" s="234"/>
      <c r="AY392" s="234"/>
      <c r="AZ392" s="234"/>
    </row>
    <row r="393" spans="2:52" ht="12.75">
      <c r="B393" s="234"/>
      <c r="C393" s="234"/>
      <c r="D393" s="234"/>
      <c r="E393" s="234"/>
      <c r="F393" s="234"/>
      <c r="G393" s="234"/>
      <c r="H393" s="234"/>
      <c r="I393" s="234"/>
      <c r="J393" s="234"/>
      <c r="K393" s="234"/>
      <c r="L393" s="234"/>
      <c r="M393" s="234"/>
      <c r="N393" s="234"/>
      <c r="O393" s="234"/>
      <c r="P393" s="234"/>
      <c r="Q393" s="234"/>
      <c r="R393" s="234"/>
      <c r="S393" s="234"/>
      <c r="T393" s="234"/>
      <c r="U393" s="234"/>
      <c r="V393" s="234"/>
      <c r="W393" s="234"/>
      <c r="X393" s="234"/>
      <c r="Y393" s="234"/>
      <c r="Z393" s="234"/>
      <c r="AA393" s="234"/>
      <c r="AB393" s="234"/>
      <c r="AC393" s="234"/>
      <c r="AD393" s="234"/>
      <c r="AE393" s="234"/>
      <c r="AF393" s="234"/>
      <c r="AG393" s="234"/>
      <c r="AH393" s="234"/>
      <c r="AI393" s="234"/>
      <c r="AJ393" s="234"/>
      <c r="AK393" s="234"/>
      <c r="AL393" s="234"/>
      <c r="AM393" s="234"/>
      <c r="AN393" s="234"/>
      <c r="AO393" s="234"/>
      <c r="AP393" s="234"/>
      <c r="AQ393" s="234"/>
      <c r="AR393" s="234"/>
      <c r="AS393" s="234"/>
      <c r="AT393" s="234"/>
      <c r="AU393" s="234"/>
      <c r="AV393" s="234"/>
      <c r="AW393" s="234"/>
      <c r="AX393" s="234"/>
      <c r="AY393" s="234"/>
      <c r="AZ393" s="234"/>
    </row>
    <row r="394" spans="2:52" ht="12.75">
      <c r="B394" s="234"/>
      <c r="C394" s="234"/>
      <c r="D394" s="234"/>
      <c r="E394" s="234"/>
      <c r="F394" s="234"/>
      <c r="G394" s="234"/>
      <c r="H394" s="234"/>
      <c r="I394" s="234"/>
      <c r="J394" s="234"/>
      <c r="K394" s="234"/>
      <c r="L394" s="234"/>
      <c r="M394" s="234"/>
      <c r="N394" s="234"/>
      <c r="O394" s="234"/>
      <c r="P394" s="234"/>
      <c r="Q394" s="234"/>
      <c r="R394" s="234"/>
      <c r="S394" s="234"/>
      <c r="T394" s="234"/>
      <c r="U394" s="234"/>
      <c r="V394" s="234"/>
      <c r="W394" s="234"/>
      <c r="X394" s="234"/>
      <c r="Y394" s="234"/>
      <c r="Z394" s="234"/>
      <c r="AA394" s="234"/>
      <c r="AB394" s="234"/>
      <c r="AC394" s="234"/>
      <c r="AD394" s="234"/>
      <c r="AE394" s="234"/>
      <c r="AF394" s="234"/>
      <c r="AG394" s="234"/>
      <c r="AH394" s="234"/>
      <c r="AI394" s="234"/>
      <c r="AJ394" s="234"/>
      <c r="AK394" s="234"/>
      <c r="AL394" s="234"/>
      <c r="AM394" s="234"/>
      <c r="AN394" s="234"/>
      <c r="AO394" s="234"/>
      <c r="AP394" s="234"/>
      <c r="AQ394" s="234"/>
      <c r="AR394" s="234"/>
      <c r="AS394" s="234"/>
      <c r="AT394" s="234"/>
      <c r="AU394" s="234"/>
      <c r="AV394" s="234"/>
      <c r="AW394" s="234"/>
      <c r="AX394" s="234"/>
      <c r="AY394" s="234"/>
      <c r="AZ394" s="234"/>
    </row>
    <row r="395" spans="2:52" ht="12.75">
      <c r="B395" s="234"/>
      <c r="C395" s="234"/>
      <c r="D395" s="234"/>
      <c r="E395" s="234"/>
      <c r="F395" s="234"/>
      <c r="G395" s="234"/>
      <c r="H395" s="234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  <c r="T395" s="234"/>
      <c r="U395" s="234"/>
      <c r="V395" s="234"/>
      <c r="W395" s="234"/>
      <c r="X395" s="234"/>
      <c r="Y395" s="234"/>
      <c r="Z395" s="234"/>
      <c r="AA395" s="234"/>
      <c r="AB395" s="234"/>
      <c r="AC395" s="234"/>
      <c r="AD395" s="234"/>
      <c r="AE395" s="234"/>
      <c r="AF395" s="234"/>
      <c r="AG395" s="234"/>
      <c r="AH395" s="234"/>
      <c r="AI395" s="234"/>
      <c r="AJ395" s="234"/>
      <c r="AK395" s="234"/>
      <c r="AL395" s="234"/>
      <c r="AM395" s="234"/>
      <c r="AN395" s="234"/>
      <c r="AO395" s="234"/>
      <c r="AP395" s="234"/>
      <c r="AQ395" s="234"/>
      <c r="AR395" s="234"/>
      <c r="AS395" s="234"/>
      <c r="AT395" s="234"/>
      <c r="AU395" s="234"/>
      <c r="AV395" s="234"/>
      <c r="AW395" s="234"/>
      <c r="AX395" s="234"/>
      <c r="AY395" s="234"/>
      <c r="AZ395" s="234"/>
    </row>
    <row r="396" spans="2:52" ht="12.75">
      <c r="B396" s="234"/>
      <c r="C396" s="234"/>
      <c r="D396" s="234"/>
      <c r="E396" s="234"/>
      <c r="F396" s="234"/>
      <c r="G396" s="234"/>
      <c r="H396" s="234"/>
      <c r="I396" s="234"/>
      <c r="J396" s="234"/>
      <c r="K396" s="234"/>
      <c r="L396" s="234"/>
      <c r="M396" s="234"/>
      <c r="N396" s="234"/>
      <c r="O396" s="234"/>
      <c r="P396" s="234"/>
      <c r="Q396" s="234"/>
      <c r="R396" s="234"/>
      <c r="S396" s="234"/>
      <c r="T396" s="234"/>
      <c r="U396" s="234"/>
      <c r="V396" s="234"/>
      <c r="W396" s="234"/>
      <c r="X396" s="234"/>
      <c r="Y396" s="234"/>
      <c r="Z396" s="234"/>
      <c r="AA396" s="234"/>
      <c r="AB396" s="234"/>
      <c r="AC396" s="234"/>
      <c r="AD396" s="234"/>
      <c r="AE396" s="234"/>
      <c r="AF396" s="234"/>
      <c r="AG396" s="234"/>
      <c r="AH396" s="234"/>
      <c r="AI396" s="234"/>
      <c r="AJ396" s="234"/>
      <c r="AK396" s="234"/>
      <c r="AL396" s="234"/>
      <c r="AM396" s="234"/>
      <c r="AN396" s="234"/>
      <c r="AO396" s="234"/>
      <c r="AP396" s="234"/>
      <c r="AQ396" s="234"/>
      <c r="AR396" s="234"/>
      <c r="AS396" s="234"/>
      <c r="AT396" s="234"/>
      <c r="AU396" s="234"/>
      <c r="AV396" s="234"/>
      <c r="AW396" s="234"/>
      <c r="AX396" s="234"/>
      <c r="AY396" s="234"/>
      <c r="AZ396" s="234"/>
    </row>
    <row r="397" spans="2:52" ht="12.75">
      <c r="B397" s="234"/>
      <c r="C397" s="234"/>
      <c r="D397" s="234"/>
      <c r="E397" s="234"/>
      <c r="F397" s="234"/>
      <c r="G397" s="234"/>
      <c r="H397" s="234"/>
      <c r="I397" s="234"/>
      <c r="J397" s="234"/>
      <c r="K397" s="234"/>
      <c r="L397" s="234"/>
      <c r="M397" s="234"/>
      <c r="N397" s="234"/>
      <c r="O397" s="234"/>
      <c r="P397" s="234"/>
      <c r="Q397" s="234"/>
      <c r="R397" s="234"/>
      <c r="S397" s="234"/>
      <c r="T397" s="234"/>
      <c r="U397" s="234"/>
      <c r="V397" s="234"/>
      <c r="W397" s="234"/>
      <c r="X397" s="234"/>
      <c r="Y397" s="234"/>
      <c r="Z397" s="234"/>
      <c r="AA397" s="234"/>
      <c r="AB397" s="234"/>
      <c r="AC397" s="234"/>
      <c r="AD397" s="234"/>
      <c r="AE397" s="234"/>
      <c r="AF397" s="234"/>
      <c r="AG397" s="234"/>
      <c r="AH397" s="234"/>
      <c r="AI397" s="234"/>
      <c r="AJ397" s="234"/>
      <c r="AK397" s="234"/>
      <c r="AL397" s="234"/>
      <c r="AM397" s="234"/>
      <c r="AN397" s="234"/>
      <c r="AO397" s="234"/>
      <c r="AP397" s="234"/>
      <c r="AQ397" s="234"/>
      <c r="AR397" s="234"/>
      <c r="AS397" s="234"/>
      <c r="AT397" s="234"/>
      <c r="AU397" s="234"/>
      <c r="AV397" s="234"/>
      <c r="AW397" s="234"/>
      <c r="AX397" s="234"/>
      <c r="AY397" s="234"/>
      <c r="AZ397" s="234"/>
    </row>
    <row r="398" spans="2:52" ht="12.75">
      <c r="B398" s="234"/>
      <c r="C398" s="234"/>
      <c r="D398" s="234"/>
      <c r="E398" s="234"/>
      <c r="F398" s="234"/>
      <c r="G398" s="234"/>
      <c r="H398" s="234"/>
      <c r="I398" s="234"/>
      <c r="J398" s="234"/>
      <c r="K398" s="234"/>
      <c r="L398" s="234"/>
      <c r="M398" s="234"/>
      <c r="N398" s="234"/>
      <c r="O398" s="234"/>
      <c r="P398" s="234"/>
      <c r="Q398" s="234"/>
      <c r="R398" s="234"/>
      <c r="S398" s="234"/>
      <c r="T398" s="234"/>
      <c r="U398" s="234"/>
      <c r="V398" s="234"/>
      <c r="W398" s="234"/>
      <c r="X398" s="234"/>
      <c r="Y398" s="234"/>
      <c r="Z398" s="234"/>
      <c r="AA398" s="234"/>
      <c r="AB398" s="234"/>
      <c r="AC398" s="234"/>
      <c r="AD398" s="234"/>
      <c r="AE398" s="234"/>
      <c r="AF398" s="234"/>
      <c r="AG398" s="234"/>
      <c r="AH398" s="234"/>
      <c r="AI398" s="234"/>
      <c r="AJ398" s="234"/>
      <c r="AK398" s="234"/>
      <c r="AL398" s="234"/>
      <c r="AM398" s="234"/>
      <c r="AN398" s="234"/>
      <c r="AO398" s="234"/>
      <c r="AP398" s="234"/>
      <c r="AQ398" s="234"/>
      <c r="AR398" s="234"/>
      <c r="AS398" s="234"/>
      <c r="AT398" s="234"/>
      <c r="AU398" s="234"/>
      <c r="AV398" s="234"/>
      <c r="AW398" s="234"/>
      <c r="AX398" s="234"/>
      <c r="AY398" s="234"/>
      <c r="AZ398" s="234"/>
    </row>
    <row r="399" spans="2:52" ht="12.75">
      <c r="B399" s="234"/>
      <c r="C399" s="234"/>
      <c r="D399" s="234"/>
      <c r="E399" s="234"/>
      <c r="F399" s="234"/>
      <c r="G399" s="234"/>
      <c r="H399" s="234"/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  <c r="T399" s="234"/>
      <c r="U399" s="234"/>
      <c r="V399" s="234"/>
      <c r="W399" s="234"/>
      <c r="X399" s="234"/>
      <c r="Y399" s="234"/>
      <c r="Z399" s="234"/>
      <c r="AA399" s="234"/>
      <c r="AB399" s="234"/>
      <c r="AC399" s="234"/>
      <c r="AD399" s="234"/>
      <c r="AE399" s="234"/>
      <c r="AF399" s="234"/>
      <c r="AG399" s="234"/>
      <c r="AH399" s="234"/>
      <c r="AI399" s="234"/>
      <c r="AJ399" s="234"/>
      <c r="AK399" s="234"/>
      <c r="AL399" s="234"/>
      <c r="AM399" s="234"/>
      <c r="AN399" s="234"/>
      <c r="AO399" s="234"/>
      <c r="AP399" s="234"/>
      <c r="AQ399" s="234"/>
      <c r="AR399" s="234"/>
      <c r="AS399" s="234"/>
      <c r="AT399" s="234"/>
      <c r="AU399" s="234"/>
      <c r="AV399" s="234"/>
      <c r="AW399" s="234"/>
      <c r="AX399" s="234"/>
      <c r="AY399" s="234"/>
      <c r="AZ399" s="234"/>
    </row>
    <row r="400" spans="2:52" ht="12.75">
      <c r="B400" s="234"/>
      <c r="C400" s="234"/>
      <c r="D400" s="234"/>
      <c r="E400" s="234"/>
      <c r="F400" s="234"/>
      <c r="G400" s="234"/>
      <c r="H400" s="234"/>
      <c r="I400" s="234"/>
      <c r="J400" s="234"/>
      <c r="K400" s="234"/>
      <c r="L400" s="234"/>
      <c r="M400" s="234"/>
      <c r="N400" s="234"/>
      <c r="O400" s="234"/>
      <c r="P400" s="234"/>
      <c r="Q400" s="234"/>
      <c r="R400" s="234"/>
      <c r="S400" s="234"/>
      <c r="T400" s="234"/>
      <c r="U400" s="234"/>
      <c r="V400" s="234"/>
      <c r="W400" s="234"/>
      <c r="X400" s="234"/>
      <c r="Y400" s="234"/>
      <c r="Z400" s="234"/>
      <c r="AA400" s="234"/>
      <c r="AB400" s="234"/>
      <c r="AC400" s="234"/>
      <c r="AD400" s="234"/>
      <c r="AE400" s="234"/>
      <c r="AF400" s="234"/>
      <c r="AG400" s="234"/>
      <c r="AH400" s="234"/>
      <c r="AI400" s="234"/>
      <c r="AJ400" s="234"/>
      <c r="AK400" s="234"/>
      <c r="AL400" s="234"/>
      <c r="AM400" s="234"/>
      <c r="AN400" s="234"/>
      <c r="AO400" s="234"/>
      <c r="AP400" s="234"/>
      <c r="AQ400" s="234"/>
      <c r="AR400" s="234"/>
      <c r="AS400" s="234"/>
      <c r="AT400" s="234"/>
      <c r="AU400" s="234"/>
      <c r="AV400" s="234"/>
      <c r="AW400" s="234"/>
      <c r="AX400" s="234"/>
      <c r="AY400" s="234"/>
      <c r="AZ400" s="234"/>
    </row>
    <row r="401" spans="2:52" ht="12.75">
      <c r="B401" s="234"/>
      <c r="C401" s="234"/>
      <c r="D401" s="234"/>
      <c r="E401" s="234"/>
      <c r="F401" s="234"/>
      <c r="G401" s="234"/>
      <c r="H401" s="234"/>
      <c r="I401" s="234"/>
      <c r="J401" s="234"/>
      <c r="K401" s="234"/>
      <c r="L401" s="234"/>
      <c r="M401" s="234"/>
      <c r="N401" s="234"/>
      <c r="O401" s="234"/>
      <c r="P401" s="234"/>
      <c r="Q401" s="234"/>
      <c r="R401" s="234"/>
      <c r="S401" s="234"/>
      <c r="T401" s="234"/>
      <c r="U401" s="234"/>
      <c r="V401" s="234"/>
      <c r="W401" s="234"/>
      <c r="X401" s="234"/>
      <c r="Y401" s="234"/>
      <c r="Z401" s="234"/>
      <c r="AA401" s="234"/>
      <c r="AB401" s="234"/>
      <c r="AC401" s="234"/>
      <c r="AD401" s="234"/>
      <c r="AE401" s="234"/>
      <c r="AF401" s="234"/>
      <c r="AG401" s="234"/>
      <c r="AH401" s="234"/>
      <c r="AI401" s="234"/>
      <c r="AJ401" s="234"/>
      <c r="AK401" s="234"/>
      <c r="AL401" s="234"/>
      <c r="AM401" s="234"/>
      <c r="AN401" s="234"/>
      <c r="AO401" s="234"/>
      <c r="AP401" s="234"/>
      <c r="AQ401" s="234"/>
      <c r="AR401" s="234"/>
      <c r="AS401" s="234"/>
      <c r="AT401" s="234"/>
      <c r="AU401" s="234"/>
      <c r="AV401" s="234"/>
      <c r="AW401" s="234"/>
      <c r="AX401" s="234"/>
      <c r="AY401" s="234"/>
      <c r="AZ401" s="234"/>
    </row>
    <row r="402" spans="2:52" ht="12.75">
      <c r="B402" s="234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4"/>
      <c r="X402" s="234"/>
      <c r="Y402" s="234"/>
      <c r="Z402" s="234"/>
      <c r="AA402" s="234"/>
      <c r="AB402" s="234"/>
      <c r="AC402" s="234"/>
      <c r="AD402" s="234"/>
      <c r="AE402" s="234"/>
      <c r="AF402" s="234"/>
      <c r="AG402" s="234"/>
      <c r="AH402" s="234"/>
      <c r="AI402" s="234"/>
      <c r="AJ402" s="234"/>
      <c r="AK402" s="234"/>
      <c r="AL402" s="234"/>
      <c r="AM402" s="234"/>
      <c r="AN402" s="234"/>
      <c r="AO402" s="234"/>
      <c r="AP402" s="234"/>
      <c r="AQ402" s="234"/>
      <c r="AR402" s="234"/>
      <c r="AS402" s="234"/>
      <c r="AT402" s="234"/>
      <c r="AU402" s="234"/>
      <c r="AV402" s="234"/>
      <c r="AW402" s="234"/>
      <c r="AX402" s="234"/>
      <c r="AY402" s="234"/>
      <c r="AZ402" s="234"/>
    </row>
    <row r="403" spans="2:52" ht="12.75">
      <c r="B403" s="234"/>
      <c r="C403" s="234"/>
      <c r="D403" s="234"/>
      <c r="E403" s="234"/>
      <c r="F403" s="234"/>
      <c r="G403" s="234"/>
      <c r="H403" s="234"/>
      <c r="I403" s="234"/>
      <c r="J403" s="234"/>
      <c r="K403" s="234"/>
      <c r="L403" s="234"/>
      <c r="M403" s="234"/>
      <c r="N403" s="234"/>
      <c r="O403" s="234"/>
      <c r="P403" s="234"/>
      <c r="Q403" s="234"/>
      <c r="R403" s="234"/>
      <c r="S403" s="234"/>
      <c r="T403" s="234"/>
      <c r="U403" s="234"/>
      <c r="V403" s="234"/>
      <c r="W403" s="234"/>
      <c r="X403" s="234"/>
      <c r="Y403" s="234"/>
      <c r="Z403" s="234"/>
      <c r="AA403" s="234"/>
      <c r="AB403" s="234"/>
      <c r="AC403" s="234"/>
      <c r="AD403" s="234"/>
      <c r="AE403" s="234"/>
      <c r="AF403" s="234"/>
      <c r="AG403" s="234"/>
      <c r="AH403" s="234"/>
      <c r="AI403" s="234"/>
      <c r="AJ403" s="234"/>
      <c r="AK403" s="234"/>
      <c r="AL403" s="234"/>
      <c r="AM403" s="234"/>
      <c r="AN403" s="234"/>
      <c r="AO403" s="234"/>
      <c r="AP403" s="234"/>
      <c r="AQ403" s="234"/>
      <c r="AR403" s="234"/>
      <c r="AS403" s="234"/>
      <c r="AT403" s="234"/>
      <c r="AU403" s="234"/>
      <c r="AV403" s="234"/>
      <c r="AW403" s="234"/>
      <c r="AX403" s="234"/>
      <c r="AY403" s="234"/>
      <c r="AZ403" s="234"/>
    </row>
    <row r="404" spans="2:52" ht="12.75">
      <c r="B404" s="234"/>
      <c r="C404" s="234"/>
      <c r="D404" s="234"/>
      <c r="E404" s="234"/>
      <c r="F404" s="234"/>
      <c r="G404" s="234"/>
      <c r="H404" s="234"/>
      <c r="I404" s="234"/>
      <c r="J404" s="234"/>
      <c r="K404" s="234"/>
      <c r="L404" s="234"/>
      <c r="M404" s="234"/>
      <c r="N404" s="234"/>
      <c r="O404" s="234"/>
      <c r="P404" s="234"/>
      <c r="Q404" s="234"/>
      <c r="R404" s="234"/>
      <c r="S404" s="234"/>
      <c r="T404" s="234"/>
      <c r="U404" s="234"/>
      <c r="V404" s="234"/>
      <c r="W404" s="234"/>
      <c r="X404" s="234"/>
      <c r="Y404" s="234"/>
      <c r="Z404" s="234"/>
      <c r="AA404" s="234"/>
      <c r="AB404" s="234"/>
      <c r="AC404" s="234"/>
      <c r="AD404" s="234"/>
      <c r="AE404" s="234"/>
      <c r="AF404" s="234"/>
      <c r="AG404" s="234"/>
      <c r="AH404" s="234"/>
      <c r="AI404" s="234"/>
      <c r="AJ404" s="234"/>
      <c r="AK404" s="234"/>
      <c r="AL404" s="234"/>
      <c r="AM404" s="234"/>
      <c r="AN404" s="234"/>
      <c r="AO404" s="234"/>
      <c r="AP404" s="234"/>
      <c r="AQ404" s="234"/>
      <c r="AR404" s="234"/>
      <c r="AS404" s="234"/>
      <c r="AT404" s="234"/>
      <c r="AU404" s="234"/>
      <c r="AV404" s="234"/>
      <c r="AW404" s="234"/>
      <c r="AX404" s="234"/>
      <c r="AY404" s="234"/>
      <c r="AZ404" s="234"/>
    </row>
    <row r="405" spans="2:52" ht="12.75">
      <c r="B405" s="234"/>
      <c r="C405" s="234"/>
      <c r="D405" s="234"/>
      <c r="E405" s="234"/>
      <c r="F405" s="234"/>
      <c r="G405" s="234"/>
      <c r="H405" s="234"/>
      <c r="I405" s="234"/>
      <c r="J405" s="234"/>
      <c r="K405" s="234"/>
      <c r="L405" s="234"/>
      <c r="M405" s="234"/>
      <c r="N405" s="234"/>
      <c r="O405" s="234"/>
      <c r="P405" s="234"/>
      <c r="Q405" s="234"/>
      <c r="R405" s="234"/>
      <c r="S405" s="234"/>
      <c r="T405" s="234"/>
      <c r="U405" s="234"/>
      <c r="V405" s="234"/>
      <c r="W405" s="234"/>
      <c r="X405" s="234"/>
      <c r="Y405" s="234"/>
      <c r="Z405" s="234"/>
      <c r="AA405" s="234"/>
      <c r="AB405" s="234"/>
      <c r="AC405" s="234"/>
      <c r="AD405" s="234"/>
      <c r="AE405" s="234"/>
      <c r="AF405" s="234"/>
      <c r="AG405" s="234"/>
      <c r="AH405" s="234"/>
      <c r="AI405" s="234"/>
      <c r="AJ405" s="234"/>
      <c r="AK405" s="234"/>
      <c r="AL405" s="234"/>
      <c r="AM405" s="234"/>
      <c r="AN405" s="234"/>
      <c r="AO405" s="234"/>
      <c r="AP405" s="234"/>
      <c r="AQ405" s="234"/>
      <c r="AR405" s="234"/>
      <c r="AS405" s="234"/>
      <c r="AT405" s="234"/>
      <c r="AU405" s="234"/>
      <c r="AV405" s="234"/>
      <c r="AW405" s="234"/>
      <c r="AX405" s="234"/>
      <c r="AY405" s="234"/>
      <c r="AZ405" s="234"/>
    </row>
    <row r="406" spans="2:52" ht="12.75">
      <c r="B406" s="234"/>
      <c r="C406" s="234"/>
      <c r="D406" s="234"/>
      <c r="E406" s="234"/>
      <c r="F406" s="234"/>
      <c r="G406" s="234"/>
      <c r="H406" s="234"/>
      <c r="I406" s="234"/>
      <c r="J406" s="234"/>
      <c r="K406" s="234"/>
      <c r="L406" s="234"/>
      <c r="M406" s="234"/>
      <c r="N406" s="234"/>
      <c r="O406" s="234"/>
      <c r="P406" s="234"/>
      <c r="Q406" s="234"/>
      <c r="R406" s="234"/>
      <c r="S406" s="234"/>
      <c r="T406" s="234"/>
      <c r="U406" s="234"/>
      <c r="V406" s="234"/>
      <c r="W406" s="234"/>
      <c r="X406" s="234"/>
      <c r="Y406" s="234"/>
      <c r="Z406" s="234"/>
      <c r="AA406" s="234"/>
      <c r="AB406" s="234"/>
      <c r="AC406" s="234"/>
      <c r="AD406" s="234"/>
      <c r="AE406" s="234"/>
      <c r="AF406" s="234"/>
      <c r="AG406" s="234"/>
      <c r="AH406" s="234"/>
      <c r="AI406" s="234"/>
      <c r="AJ406" s="234"/>
      <c r="AK406" s="234"/>
      <c r="AL406" s="234"/>
      <c r="AM406" s="234"/>
      <c r="AN406" s="234"/>
      <c r="AO406" s="234"/>
      <c r="AP406" s="234"/>
      <c r="AQ406" s="234"/>
      <c r="AR406" s="234"/>
      <c r="AS406" s="234"/>
      <c r="AT406" s="234"/>
      <c r="AU406" s="234"/>
      <c r="AV406" s="234"/>
      <c r="AW406" s="234"/>
      <c r="AX406" s="234"/>
      <c r="AY406" s="234"/>
      <c r="AZ406" s="234"/>
    </row>
    <row r="407" spans="2:52" ht="12.75">
      <c r="B407" s="234"/>
      <c r="C407" s="234"/>
      <c r="D407" s="234"/>
      <c r="E407" s="234"/>
      <c r="F407" s="234"/>
      <c r="G407" s="234"/>
      <c r="H407" s="234"/>
      <c r="I407" s="234"/>
      <c r="J407" s="234"/>
      <c r="K407" s="234"/>
      <c r="L407" s="234"/>
      <c r="M407" s="234"/>
      <c r="N407" s="234"/>
      <c r="O407" s="234"/>
      <c r="P407" s="234"/>
      <c r="Q407" s="234"/>
      <c r="R407" s="234"/>
      <c r="S407" s="234"/>
      <c r="T407" s="234"/>
      <c r="U407" s="234"/>
      <c r="V407" s="234"/>
      <c r="W407" s="234"/>
      <c r="X407" s="234"/>
      <c r="Y407" s="234"/>
      <c r="Z407" s="234"/>
      <c r="AA407" s="234"/>
      <c r="AB407" s="234"/>
      <c r="AC407" s="234"/>
      <c r="AD407" s="234"/>
      <c r="AE407" s="234"/>
      <c r="AF407" s="234"/>
      <c r="AG407" s="234"/>
      <c r="AH407" s="234"/>
      <c r="AI407" s="234"/>
      <c r="AJ407" s="234"/>
      <c r="AK407" s="234"/>
      <c r="AL407" s="234"/>
      <c r="AM407" s="234"/>
      <c r="AN407" s="234"/>
      <c r="AO407" s="234"/>
      <c r="AP407" s="234"/>
      <c r="AQ407" s="234"/>
      <c r="AR407" s="234"/>
      <c r="AS407" s="234"/>
      <c r="AT407" s="234"/>
      <c r="AU407" s="234"/>
      <c r="AV407" s="234"/>
      <c r="AW407" s="234"/>
      <c r="AX407" s="234"/>
      <c r="AY407" s="234"/>
      <c r="AZ407" s="234"/>
    </row>
    <row r="408" spans="2:52" ht="12.75">
      <c r="B408" s="234"/>
      <c r="C408" s="234"/>
      <c r="D408" s="234"/>
      <c r="E408" s="234"/>
      <c r="F408" s="234"/>
      <c r="G408" s="234"/>
      <c r="H408" s="234"/>
      <c r="I408" s="234"/>
      <c r="J408" s="234"/>
      <c r="K408" s="234"/>
      <c r="L408" s="234"/>
      <c r="M408" s="234"/>
      <c r="N408" s="234"/>
      <c r="O408" s="234"/>
      <c r="P408" s="234"/>
      <c r="Q408" s="234"/>
      <c r="R408" s="234"/>
      <c r="S408" s="234"/>
      <c r="T408" s="234"/>
      <c r="U408" s="234"/>
      <c r="V408" s="234"/>
      <c r="W408" s="234"/>
      <c r="X408" s="234"/>
      <c r="Y408" s="234"/>
      <c r="Z408" s="234"/>
      <c r="AA408" s="234"/>
      <c r="AB408" s="234"/>
      <c r="AC408" s="234"/>
      <c r="AD408" s="234"/>
      <c r="AE408" s="234"/>
      <c r="AF408" s="234"/>
      <c r="AG408" s="234"/>
      <c r="AH408" s="234"/>
      <c r="AI408" s="234"/>
      <c r="AJ408" s="234"/>
      <c r="AK408" s="234"/>
      <c r="AL408" s="234"/>
      <c r="AM408" s="234"/>
      <c r="AN408" s="234"/>
      <c r="AO408" s="234"/>
      <c r="AP408" s="234"/>
      <c r="AQ408" s="234"/>
      <c r="AR408" s="234"/>
      <c r="AS408" s="234"/>
      <c r="AT408" s="234"/>
      <c r="AU408" s="234"/>
      <c r="AV408" s="234"/>
      <c r="AW408" s="234"/>
      <c r="AX408" s="234"/>
      <c r="AY408" s="234"/>
      <c r="AZ408" s="234"/>
    </row>
    <row r="409" spans="2:52" ht="12.75">
      <c r="B409" s="234"/>
      <c r="C409" s="234"/>
      <c r="D409" s="234"/>
      <c r="E409" s="234"/>
      <c r="F409" s="234"/>
      <c r="G409" s="234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  <c r="T409" s="234"/>
      <c r="U409" s="234"/>
      <c r="V409" s="234"/>
      <c r="W409" s="234"/>
      <c r="X409" s="234"/>
      <c r="Y409" s="234"/>
      <c r="Z409" s="234"/>
      <c r="AA409" s="234"/>
      <c r="AB409" s="234"/>
      <c r="AC409" s="234"/>
      <c r="AD409" s="234"/>
      <c r="AE409" s="234"/>
      <c r="AF409" s="234"/>
      <c r="AG409" s="234"/>
      <c r="AH409" s="234"/>
      <c r="AI409" s="234"/>
      <c r="AJ409" s="234"/>
      <c r="AK409" s="234"/>
      <c r="AL409" s="234"/>
      <c r="AM409" s="234"/>
      <c r="AN409" s="234"/>
      <c r="AO409" s="234"/>
      <c r="AP409" s="234"/>
      <c r="AQ409" s="234"/>
      <c r="AR409" s="234"/>
      <c r="AS409" s="234"/>
      <c r="AT409" s="234"/>
      <c r="AU409" s="234"/>
      <c r="AV409" s="234"/>
      <c r="AW409" s="234"/>
      <c r="AX409" s="234"/>
      <c r="AY409" s="234"/>
      <c r="AZ409" s="234"/>
    </row>
    <row r="410" spans="2:52" ht="12.75">
      <c r="B410" s="234"/>
      <c r="C410" s="234"/>
      <c r="D410" s="234"/>
      <c r="E410" s="234"/>
      <c r="F410" s="234"/>
      <c r="G410" s="234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  <c r="S410" s="234"/>
      <c r="T410" s="234"/>
      <c r="U410" s="234"/>
      <c r="V410" s="234"/>
      <c r="W410" s="234"/>
      <c r="X410" s="234"/>
      <c r="Y410" s="234"/>
      <c r="Z410" s="234"/>
      <c r="AA410" s="234"/>
      <c r="AB410" s="234"/>
      <c r="AC410" s="234"/>
      <c r="AD410" s="234"/>
      <c r="AE410" s="234"/>
      <c r="AF410" s="234"/>
      <c r="AG410" s="234"/>
      <c r="AH410" s="234"/>
      <c r="AI410" s="234"/>
      <c r="AJ410" s="234"/>
      <c r="AK410" s="234"/>
      <c r="AL410" s="234"/>
      <c r="AM410" s="234"/>
      <c r="AN410" s="234"/>
      <c r="AO410" s="234"/>
      <c r="AP410" s="234"/>
      <c r="AQ410" s="234"/>
      <c r="AR410" s="234"/>
      <c r="AS410" s="234"/>
      <c r="AT410" s="234"/>
      <c r="AU410" s="234"/>
      <c r="AV410" s="234"/>
      <c r="AW410" s="234"/>
      <c r="AX410" s="234"/>
      <c r="AY410" s="234"/>
      <c r="AZ410" s="234"/>
    </row>
    <row r="411" spans="2:52" ht="12.75">
      <c r="B411" s="234"/>
      <c r="C411" s="234"/>
      <c r="D411" s="234"/>
      <c r="E411" s="234"/>
      <c r="F411" s="234"/>
      <c r="G411" s="234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4"/>
      <c r="T411" s="234"/>
      <c r="U411" s="234"/>
      <c r="V411" s="234"/>
      <c r="W411" s="234"/>
      <c r="X411" s="234"/>
      <c r="Y411" s="234"/>
      <c r="Z411" s="234"/>
      <c r="AA411" s="234"/>
      <c r="AB411" s="234"/>
      <c r="AC411" s="234"/>
      <c r="AD411" s="234"/>
      <c r="AE411" s="234"/>
      <c r="AF411" s="234"/>
      <c r="AG411" s="234"/>
      <c r="AH411" s="234"/>
      <c r="AI411" s="234"/>
      <c r="AJ411" s="234"/>
      <c r="AK411" s="234"/>
      <c r="AL411" s="234"/>
      <c r="AM411" s="234"/>
      <c r="AN411" s="234"/>
      <c r="AO411" s="234"/>
      <c r="AP411" s="234"/>
      <c r="AQ411" s="234"/>
      <c r="AR411" s="234"/>
      <c r="AS411" s="234"/>
      <c r="AT411" s="234"/>
      <c r="AU411" s="234"/>
      <c r="AV411" s="234"/>
      <c r="AW411" s="234"/>
      <c r="AX411" s="234"/>
      <c r="AY411" s="234"/>
      <c r="AZ411" s="234"/>
    </row>
    <row r="412" spans="2:52" ht="12.75">
      <c r="B412" s="234"/>
      <c r="C412" s="234"/>
      <c r="D412" s="234"/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  <c r="T412" s="234"/>
      <c r="U412" s="234"/>
      <c r="V412" s="234"/>
      <c r="W412" s="234"/>
      <c r="X412" s="234"/>
      <c r="Y412" s="234"/>
      <c r="Z412" s="234"/>
      <c r="AA412" s="234"/>
      <c r="AB412" s="234"/>
      <c r="AC412" s="234"/>
      <c r="AD412" s="234"/>
      <c r="AE412" s="234"/>
      <c r="AF412" s="234"/>
      <c r="AG412" s="234"/>
      <c r="AH412" s="234"/>
      <c r="AI412" s="234"/>
      <c r="AJ412" s="234"/>
      <c r="AK412" s="234"/>
      <c r="AL412" s="234"/>
      <c r="AM412" s="234"/>
      <c r="AN412" s="234"/>
      <c r="AO412" s="234"/>
      <c r="AP412" s="234"/>
      <c r="AQ412" s="234"/>
      <c r="AR412" s="234"/>
      <c r="AS412" s="234"/>
      <c r="AT412" s="234"/>
      <c r="AU412" s="234"/>
      <c r="AV412" s="234"/>
      <c r="AW412" s="234"/>
      <c r="AX412" s="234"/>
      <c r="AY412" s="234"/>
      <c r="AZ412" s="234"/>
    </row>
    <row r="413" spans="2:52" ht="12.75">
      <c r="B413" s="234"/>
      <c r="C413" s="234"/>
      <c r="D413" s="234"/>
      <c r="E413" s="234"/>
      <c r="F413" s="234"/>
      <c r="G413" s="234"/>
      <c r="H413" s="234"/>
      <c r="I413" s="234"/>
      <c r="J413" s="234"/>
      <c r="K413" s="234"/>
      <c r="L413" s="234"/>
      <c r="M413" s="234"/>
      <c r="N413" s="234"/>
      <c r="O413" s="234"/>
      <c r="P413" s="234"/>
      <c r="Q413" s="234"/>
      <c r="R413" s="234"/>
      <c r="S413" s="234"/>
      <c r="T413" s="234"/>
      <c r="U413" s="234"/>
      <c r="V413" s="234"/>
      <c r="W413" s="234"/>
      <c r="X413" s="234"/>
      <c r="Y413" s="234"/>
      <c r="Z413" s="234"/>
      <c r="AA413" s="234"/>
      <c r="AB413" s="234"/>
      <c r="AC413" s="234"/>
      <c r="AD413" s="234"/>
      <c r="AE413" s="234"/>
      <c r="AF413" s="234"/>
      <c r="AG413" s="234"/>
      <c r="AH413" s="234"/>
      <c r="AI413" s="234"/>
      <c r="AJ413" s="234"/>
      <c r="AK413" s="234"/>
      <c r="AL413" s="234"/>
      <c r="AM413" s="234"/>
      <c r="AN413" s="234"/>
      <c r="AO413" s="234"/>
      <c r="AP413" s="234"/>
      <c r="AQ413" s="234"/>
      <c r="AR413" s="234"/>
      <c r="AS413" s="234"/>
      <c r="AT413" s="234"/>
      <c r="AU413" s="234"/>
      <c r="AV413" s="234"/>
      <c r="AW413" s="234"/>
      <c r="AX413" s="234"/>
      <c r="AY413" s="234"/>
      <c r="AZ413" s="234"/>
    </row>
    <row r="414" spans="2:52" ht="12.75">
      <c r="B414" s="234"/>
      <c r="C414" s="234"/>
      <c r="D414" s="234"/>
      <c r="E414" s="234"/>
      <c r="F414" s="234"/>
      <c r="G414" s="234"/>
      <c r="H414" s="234"/>
      <c r="I414" s="234"/>
      <c r="J414" s="234"/>
      <c r="K414" s="234"/>
      <c r="L414" s="234"/>
      <c r="M414" s="234"/>
      <c r="N414" s="234"/>
      <c r="O414" s="234"/>
      <c r="P414" s="234"/>
      <c r="Q414" s="234"/>
      <c r="R414" s="234"/>
      <c r="S414" s="234"/>
      <c r="T414" s="234"/>
      <c r="U414" s="234"/>
      <c r="V414" s="234"/>
      <c r="W414" s="234"/>
      <c r="X414" s="234"/>
      <c r="Y414" s="234"/>
      <c r="Z414" s="234"/>
      <c r="AA414" s="234"/>
      <c r="AB414" s="234"/>
      <c r="AC414" s="234"/>
      <c r="AD414" s="234"/>
      <c r="AE414" s="234"/>
      <c r="AF414" s="234"/>
      <c r="AG414" s="234"/>
      <c r="AH414" s="234"/>
      <c r="AI414" s="234"/>
      <c r="AJ414" s="234"/>
      <c r="AK414" s="234"/>
      <c r="AL414" s="234"/>
      <c r="AM414" s="234"/>
      <c r="AN414" s="234"/>
      <c r="AO414" s="234"/>
      <c r="AP414" s="234"/>
      <c r="AQ414" s="234"/>
      <c r="AR414" s="234"/>
      <c r="AS414" s="234"/>
      <c r="AT414" s="234"/>
      <c r="AU414" s="234"/>
      <c r="AV414" s="234"/>
      <c r="AW414" s="234"/>
      <c r="AX414" s="234"/>
      <c r="AY414" s="234"/>
      <c r="AZ414" s="234"/>
    </row>
    <row r="415" spans="2:52" ht="12.75">
      <c r="B415" s="234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234"/>
      <c r="V415" s="234"/>
      <c r="W415" s="234"/>
      <c r="X415" s="234"/>
      <c r="Y415" s="234"/>
      <c r="Z415" s="234"/>
      <c r="AA415" s="234"/>
      <c r="AB415" s="234"/>
      <c r="AC415" s="234"/>
      <c r="AD415" s="234"/>
      <c r="AE415" s="234"/>
      <c r="AF415" s="234"/>
      <c r="AG415" s="234"/>
      <c r="AH415" s="234"/>
      <c r="AI415" s="234"/>
      <c r="AJ415" s="234"/>
      <c r="AK415" s="234"/>
      <c r="AL415" s="234"/>
      <c r="AM415" s="234"/>
      <c r="AN415" s="234"/>
      <c r="AO415" s="234"/>
      <c r="AP415" s="234"/>
      <c r="AQ415" s="234"/>
      <c r="AR415" s="234"/>
      <c r="AS415" s="234"/>
      <c r="AT415" s="234"/>
      <c r="AU415" s="234"/>
      <c r="AV415" s="234"/>
      <c r="AW415" s="234"/>
      <c r="AX415" s="234"/>
      <c r="AY415" s="234"/>
      <c r="AZ415" s="234"/>
    </row>
    <row r="416" spans="2:52" ht="12.75"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  <c r="N416" s="234"/>
      <c r="O416" s="234"/>
      <c r="P416" s="234"/>
      <c r="Q416" s="234"/>
      <c r="R416" s="234"/>
      <c r="S416" s="234"/>
      <c r="T416" s="234"/>
      <c r="U416" s="234"/>
      <c r="V416" s="234"/>
      <c r="W416" s="234"/>
      <c r="X416" s="234"/>
      <c r="Y416" s="234"/>
      <c r="Z416" s="234"/>
      <c r="AA416" s="234"/>
      <c r="AB416" s="234"/>
      <c r="AC416" s="234"/>
      <c r="AD416" s="234"/>
      <c r="AE416" s="234"/>
      <c r="AF416" s="234"/>
      <c r="AG416" s="234"/>
      <c r="AH416" s="234"/>
      <c r="AI416" s="234"/>
      <c r="AJ416" s="234"/>
      <c r="AK416" s="234"/>
      <c r="AL416" s="234"/>
      <c r="AM416" s="234"/>
      <c r="AN416" s="234"/>
      <c r="AO416" s="234"/>
      <c r="AP416" s="234"/>
      <c r="AQ416" s="234"/>
      <c r="AR416" s="234"/>
      <c r="AS416" s="234"/>
      <c r="AT416" s="234"/>
      <c r="AU416" s="234"/>
      <c r="AV416" s="234"/>
      <c r="AW416" s="234"/>
      <c r="AX416" s="234"/>
      <c r="AY416" s="234"/>
      <c r="AZ416" s="234"/>
    </row>
    <row r="417" spans="2:52" ht="12.75">
      <c r="B417" s="234"/>
      <c r="C417" s="234"/>
      <c r="D417" s="234"/>
      <c r="E417" s="234"/>
      <c r="F417" s="234"/>
      <c r="G417" s="234"/>
      <c r="H417" s="234"/>
      <c r="I417" s="234"/>
      <c r="J417" s="234"/>
      <c r="K417" s="234"/>
      <c r="L417" s="234"/>
      <c r="M417" s="234"/>
      <c r="N417" s="234"/>
      <c r="O417" s="234"/>
      <c r="P417" s="234"/>
      <c r="Q417" s="234"/>
      <c r="R417" s="234"/>
      <c r="S417" s="234"/>
      <c r="T417" s="234"/>
      <c r="U417" s="234"/>
      <c r="V417" s="234"/>
      <c r="W417" s="234"/>
      <c r="X417" s="234"/>
      <c r="Y417" s="234"/>
      <c r="Z417" s="234"/>
      <c r="AA417" s="234"/>
      <c r="AB417" s="234"/>
      <c r="AC417" s="234"/>
      <c r="AD417" s="234"/>
      <c r="AE417" s="234"/>
      <c r="AF417" s="234"/>
      <c r="AG417" s="234"/>
      <c r="AH417" s="234"/>
      <c r="AI417" s="234"/>
      <c r="AJ417" s="234"/>
      <c r="AK417" s="234"/>
      <c r="AL417" s="234"/>
      <c r="AM417" s="234"/>
      <c r="AN417" s="234"/>
      <c r="AO417" s="234"/>
      <c r="AP417" s="234"/>
      <c r="AQ417" s="234"/>
      <c r="AR417" s="234"/>
      <c r="AS417" s="234"/>
      <c r="AT417" s="234"/>
      <c r="AU417" s="234"/>
      <c r="AV417" s="234"/>
      <c r="AW417" s="234"/>
      <c r="AX417" s="234"/>
      <c r="AY417" s="234"/>
      <c r="AZ417" s="234"/>
    </row>
    <row r="418" spans="2:52" ht="12.75">
      <c r="B418" s="234"/>
      <c r="C418" s="234"/>
      <c r="D418" s="234"/>
      <c r="E418" s="234"/>
      <c r="F418" s="234"/>
      <c r="G418" s="234"/>
      <c r="H418" s="234"/>
      <c r="I418" s="234"/>
      <c r="J418" s="234"/>
      <c r="K418" s="234"/>
      <c r="L418" s="234"/>
      <c r="M418" s="234"/>
      <c r="N418" s="234"/>
      <c r="O418" s="234"/>
      <c r="P418" s="234"/>
      <c r="Q418" s="234"/>
      <c r="R418" s="234"/>
      <c r="S418" s="234"/>
      <c r="T418" s="234"/>
      <c r="U418" s="234"/>
      <c r="V418" s="234"/>
      <c r="W418" s="234"/>
      <c r="X418" s="234"/>
      <c r="Y418" s="234"/>
      <c r="Z418" s="234"/>
      <c r="AA418" s="234"/>
      <c r="AB418" s="234"/>
      <c r="AC418" s="234"/>
      <c r="AD418" s="234"/>
      <c r="AE418" s="234"/>
      <c r="AF418" s="234"/>
      <c r="AG418" s="234"/>
      <c r="AH418" s="234"/>
      <c r="AI418" s="234"/>
      <c r="AJ418" s="234"/>
      <c r="AK418" s="234"/>
      <c r="AL418" s="234"/>
      <c r="AM418" s="234"/>
      <c r="AN418" s="234"/>
      <c r="AO418" s="234"/>
      <c r="AP418" s="234"/>
      <c r="AQ418" s="234"/>
      <c r="AR418" s="234"/>
      <c r="AS418" s="234"/>
      <c r="AT418" s="234"/>
      <c r="AU418" s="234"/>
      <c r="AV418" s="234"/>
      <c r="AW418" s="234"/>
      <c r="AX418" s="234"/>
      <c r="AY418" s="234"/>
      <c r="AZ418" s="234"/>
    </row>
    <row r="419" spans="2:52" ht="12.75">
      <c r="B419" s="234"/>
      <c r="C419" s="234"/>
      <c r="D419" s="234"/>
      <c r="E419" s="234"/>
      <c r="F419" s="234"/>
      <c r="G419" s="234"/>
      <c r="H419" s="234"/>
      <c r="I419" s="234"/>
      <c r="J419" s="234"/>
      <c r="K419" s="234"/>
      <c r="L419" s="234"/>
      <c r="M419" s="234"/>
      <c r="N419" s="234"/>
      <c r="O419" s="234"/>
      <c r="P419" s="234"/>
      <c r="Q419" s="234"/>
      <c r="R419" s="234"/>
      <c r="S419" s="234"/>
      <c r="T419" s="234"/>
      <c r="U419" s="234"/>
      <c r="V419" s="234"/>
      <c r="W419" s="234"/>
      <c r="X419" s="234"/>
      <c r="Y419" s="234"/>
      <c r="Z419" s="234"/>
      <c r="AA419" s="234"/>
      <c r="AB419" s="234"/>
      <c r="AC419" s="234"/>
      <c r="AD419" s="234"/>
      <c r="AE419" s="234"/>
      <c r="AF419" s="234"/>
      <c r="AG419" s="234"/>
      <c r="AH419" s="234"/>
      <c r="AI419" s="234"/>
      <c r="AJ419" s="234"/>
      <c r="AK419" s="234"/>
      <c r="AL419" s="234"/>
      <c r="AM419" s="234"/>
      <c r="AN419" s="234"/>
      <c r="AO419" s="234"/>
      <c r="AP419" s="234"/>
      <c r="AQ419" s="234"/>
      <c r="AR419" s="234"/>
      <c r="AS419" s="234"/>
      <c r="AT419" s="234"/>
      <c r="AU419" s="234"/>
      <c r="AV419" s="234"/>
      <c r="AW419" s="234"/>
      <c r="AX419" s="234"/>
      <c r="AY419" s="234"/>
      <c r="AZ419" s="234"/>
    </row>
    <row r="420" spans="2:52" ht="12.75">
      <c r="B420" s="234"/>
      <c r="C420" s="234"/>
      <c r="D420" s="234"/>
      <c r="E420" s="234"/>
      <c r="F420" s="234"/>
      <c r="G420" s="234"/>
      <c r="H420" s="234"/>
      <c r="I420" s="234"/>
      <c r="J420" s="234"/>
      <c r="K420" s="234"/>
      <c r="L420" s="234"/>
      <c r="M420" s="234"/>
      <c r="N420" s="234"/>
      <c r="O420" s="234"/>
      <c r="P420" s="234"/>
      <c r="Q420" s="234"/>
      <c r="R420" s="234"/>
      <c r="S420" s="234"/>
      <c r="T420" s="234"/>
      <c r="U420" s="234"/>
      <c r="V420" s="234"/>
      <c r="W420" s="234"/>
      <c r="X420" s="234"/>
      <c r="Y420" s="234"/>
      <c r="Z420" s="234"/>
      <c r="AA420" s="234"/>
      <c r="AB420" s="234"/>
      <c r="AC420" s="234"/>
      <c r="AD420" s="234"/>
      <c r="AE420" s="234"/>
      <c r="AF420" s="234"/>
      <c r="AG420" s="234"/>
      <c r="AH420" s="234"/>
      <c r="AI420" s="234"/>
      <c r="AJ420" s="234"/>
      <c r="AK420" s="234"/>
      <c r="AL420" s="234"/>
      <c r="AM420" s="234"/>
      <c r="AN420" s="234"/>
      <c r="AO420" s="234"/>
      <c r="AP420" s="234"/>
      <c r="AQ420" s="234"/>
      <c r="AR420" s="234"/>
      <c r="AS420" s="234"/>
      <c r="AT420" s="234"/>
      <c r="AU420" s="234"/>
      <c r="AV420" s="234"/>
      <c r="AW420" s="234"/>
      <c r="AX420" s="234"/>
      <c r="AY420" s="234"/>
      <c r="AZ420" s="234"/>
    </row>
    <row r="421" spans="2:52" ht="12.75">
      <c r="B421" s="234"/>
      <c r="C421" s="234"/>
      <c r="D421" s="234"/>
      <c r="E421" s="234"/>
      <c r="F421" s="234"/>
      <c r="G421" s="234"/>
      <c r="H421" s="234"/>
      <c r="I421" s="234"/>
      <c r="J421" s="234"/>
      <c r="K421" s="234"/>
      <c r="L421" s="234"/>
      <c r="M421" s="234"/>
      <c r="N421" s="234"/>
      <c r="O421" s="234"/>
      <c r="P421" s="234"/>
      <c r="Q421" s="234"/>
      <c r="R421" s="234"/>
      <c r="S421" s="234"/>
      <c r="T421" s="234"/>
      <c r="U421" s="234"/>
      <c r="V421" s="234"/>
      <c r="W421" s="234"/>
      <c r="X421" s="234"/>
      <c r="Y421" s="234"/>
      <c r="Z421" s="234"/>
      <c r="AA421" s="234"/>
      <c r="AB421" s="234"/>
      <c r="AC421" s="234"/>
      <c r="AD421" s="234"/>
      <c r="AE421" s="234"/>
      <c r="AF421" s="234"/>
      <c r="AG421" s="234"/>
      <c r="AH421" s="234"/>
      <c r="AI421" s="234"/>
      <c r="AJ421" s="234"/>
      <c r="AK421" s="234"/>
      <c r="AL421" s="234"/>
      <c r="AM421" s="234"/>
      <c r="AN421" s="234"/>
      <c r="AO421" s="234"/>
      <c r="AP421" s="234"/>
      <c r="AQ421" s="234"/>
      <c r="AR421" s="234"/>
      <c r="AS421" s="234"/>
      <c r="AT421" s="234"/>
      <c r="AU421" s="234"/>
      <c r="AV421" s="234"/>
      <c r="AW421" s="234"/>
      <c r="AX421" s="234"/>
      <c r="AY421" s="234"/>
      <c r="AZ421" s="234"/>
    </row>
    <row r="422" spans="2:52" ht="12.75">
      <c r="B422" s="234"/>
      <c r="C422" s="234"/>
      <c r="D422" s="234"/>
      <c r="E422" s="234"/>
      <c r="F422" s="234"/>
      <c r="G422" s="234"/>
      <c r="H422" s="234"/>
      <c r="I422" s="234"/>
      <c r="J422" s="234"/>
      <c r="K422" s="234"/>
      <c r="L422" s="234"/>
      <c r="M422" s="234"/>
      <c r="N422" s="234"/>
      <c r="O422" s="234"/>
      <c r="P422" s="234"/>
      <c r="Q422" s="234"/>
      <c r="R422" s="234"/>
      <c r="S422" s="234"/>
      <c r="T422" s="234"/>
      <c r="U422" s="234"/>
      <c r="V422" s="234"/>
      <c r="W422" s="234"/>
      <c r="X422" s="234"/>
      <c r="Y422" s="234"/>
      <c r="Z422" s="234"/>
      <c r="AA422" s="234"/>
      <c r="AB422" s="234"/>
      <c r="AC422" s="234"/>
      <c r="AD422" s="234"/>
      <c r="AE422" s="234"/>
      <c r="AF422" s="234"/>
      <c r="AG422" s="234"/>
      <c r="AH422" s="234"/>
      <c r="AI422" s="234"/>
      <c r="AJ422" s="234"/>
      <c r="AK422" s="234"/>
      <c r="AL422" s="234"/>
      <c r="AM422" s="234"/>
      <c r="AN422" s="234"/>
      <c r="AO422" s="234"/>
      <c r="AP422" s="234"/>
      <c r="AQ422" s="234"/>
      <c r="AR422" s="234"/>
      <c r="AS422" s="234"/>
      <c r="AT422" s="234"/>
      <c r="AU422" s="234"/>
      <c r="AV422" s="234"/>
      <c r="AW422" s="234"/>
      <c r="AX422" s="234"/>
      <c r="AY422" s="234"/>
      <c r="AZ422" s="234"/>
    </row>
    <row r="423" spans="2:52" ht="12.75">
      <c r="B423" s="234"/>
      <c r="C423" s="234"/>
      <c r="D423" s="234"/>
      <c r="E423" s="234"/>
      <c r="F423" s="234"/>
      <c r="G423" s="234"/>
      <c r="H423" s="234"/>
      <c r="I423" s="234"/>
      <c r="J423" s="234"/>
      <c r="K423" s="234"/>
      <c r="L423" s="234"/>
      <c r="M423" s="234"/>
      <c r="N423" s="234"/>
      <c r="O423" s="234"/>
      <c r="P423" s="234"/>
      <c r="Q423" s="234"/>
      <c r="R423" s="234"/>
      <c r="S423" s="234"/>
      <c r="T423" s="234"/>
      <c r="U423" s="234"/>
      <c r="V423" s="234"/>
      <c r="W423" s="234"/>
      <c r="X423" s="234"/>
      <c r="Y423" s="234"/>
      <c r="Z423" s="234"/>
      <c r="AA423" s="234"/>
      <c r="AB423" s="234"/>
      <c r="AC423" s="234"/>
      <c r="AD423" s="234"/>
      <c r="AE423" s="234"/>
      <c r="AF423" s="234"/>
      <c r="AG423" s="234"/>
      <c r="AH423" s="234"/>
      <c r="AI423" s="234"/>
      <c r="AJ423" s="234"/>
      <c r="AK423" s="234"/>
      <c r="AL423" s="234"/>
      <c r="AM423" s="234"/>
      <c r="AN423" s="234"/>
      <c r="AO423" s="234"/>
      <c r="AP423" s="234"/>
      <c r="AQ423" s="234"/>
      <c r="AR423" s="234"/>
      <c r="AS423" s="234"/>
      <c r="AT423" s="234"/>
      <c r="AU423" s="234"/>
      <c r="AV423" s="234"/>
      <c r="AW423" s="234"/>
      <c r="AX423" s="234"/>
      <c r="AY423" s="234"/>
      <c r="AZ423" s="234"/>
    </row>
    <row r="424" spans="2:52" ht="12.75">
      <c r="B424" s="234"/>
      <c r="C424" s="234"/>
      <c r="D424" s="234"/>
      <c r="E424" s="234"/>
      <c r="F424" s="234"/>
      <c r="G424" s="234"/>
      <c r="H424" s="234"/>
      <c r="I424" s="234"/>
      <c r="J424" s="234"/>
      <c r="K424" s="234"/>
      <c r="L424" s="234"/>
      <c r="M424" s="234"/>
      <c r="N424" s="234"/>
      <c r="O424" s="234"/>
      <c r="P424" s="234"/>
      <c r="Q424" s="234"/>
      <c r="R424" s="234"/>
      <c r="S424" s="234"/>
      <c r="T424" s="234"/>
      <c r="U424" s="234"/>
      <c r="V424" s="234"/>
      <c r="W424" s="234"/>
      <c r="X424" s="234"/>
      <c r="Y424" s="234"/>
      <c r="Z424" s="234"/>
      <c r="AA424" s="234"/>
      <c r="AB424" s="234"/>
      <c r="AC424" s="234"/>
      <c r="AD424" s="234"/>
      <c r="AE424" s="234"/>
      <c r="AF424" s="234"/>
      <c r="AG424" s="234"/>
      <c r="AH424" s="234"/>
      <c r="AI424" s="234"/>
      <c r="AJ424" s="234"/>
      <c r="AK424" s="234"/>
      <c r="AL424" s="234"/>
      <c r="AM424" s="234"/>
      <c r="AN424" s="234"/>
      <c r="AO424" s="234"/>
      <c r="AP424" s="234"/>
      <c r="AQ424" s="234"/>
      <c r="AR424" s="234"/>
      <c r="AS424" s="234"/>
      <c r="AT424" s="234"/>
      <c r="AU424" s="234"/>
      <c r="AV424" s="234"/>
      <c r="AW424" s="234"/>
      <c r="AX424" s="234"/>
      <c r="AY424" s="234"/>
      <c r="AZ424" s="234"/>
    </row>
    <row r="425" spans="2:52" ht="12.75">
      <c r="B425" s="234"/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4"/>
      <c r="Z425" s="234"/>
      <c r="AA425" s="234"/>
      <c r="AB425" s="234"/>
      <c r="AC425" s="234"/>
      <c r="AD425" s="234"/>
      <c r="AE425" s="234"/>
      <c r="AF425" s="234"/>
      <c r="AG425" s="234"/>
      <c r="AH425" s="234"/>
      <c r="AI425" s="234"/>
      <c r="AJ425" s="234"/>
      <c r="AK425" s="234"/>
      <c r="AL425" s="234"/>
      <c r="AM425" s="234"/>
      <c r="AN425" s="234"/>
      <c r="AO425" s="234"/>
      <c r="AP425" s="234"/>
      <c r="AQ425" s="234"/>
      <c r="AR425" s="234"/>
      <c r="AS425" s="234"/>
      <c r="AT425" s="234"/>
      <c r="AU425" s="234"/>
      <c r="AV425" s="234"/>
      <c r="AW425" s="234"/>
      <c r="AX425" s="234"/>
      <c r="AY425" s="234"/>
      <c r="AZ425" s="234"/>
    </row>
    <row r="426" spans="2:52" ht="12.75">
      <c r="B426" s="234"/>
      <c r="C426" s="234"/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4"/>
      <c r="P426" s="234"/>
      <c r="Q426" s="234"/>
      <c r="R426" s="234"/>
      <c r="S426" s="234"/>
      <c r="T426" s="234"/>
      <c r="U426" s="234"/>
      <c r="V426" s="234"/>
      <c r="W426" s="234"/>
      <c r="X426" s="234"/>
      <c r="Y426" s="234"/>
      <c r="Z426" s="234"/>
      <c r="AA426" s="234"/>
      <c r="AB426" s="234"/>
      <c r="AC426" s="234"/>
      <c r="AD426" s="234"/>
      <c r="AE426" s="234"/>
      <c r="AF426" s="234"/>
      <c r="AG426" s="234"/>
      <c r="AH426" s="234"/>
      <c r="AI426" s="234"/>
      <c r="AJ426" s="234"/>
      <c r="AK426" s="234"/>
      <c r="AL426" s="234"/>
      <c r="AM426" s="234"/>
      <c r="AN426" s="234"/>
      <c r="AO426" s="234"/>
      <c r="AP426" s="234"/>
      <c r="AQ426" s="234"/>
      <c r="AR426" s="234"/>
      <c r="AS426" s="234"/>
      <c r="AT426" s="234"/>
      <c r="AU426" s="234"/>
      <c r="AV426" s="234"/>
      <c r="AW426" s="234"/>
      <c r="AX426" s="234"/>
      <c r="AY426" s="234"/>
      <c r="AZ426" s="234"/>
    </row>
    <row r="427" spans="2:52" ht="12.75">
      <c r="B427" s="234"/>
      <c r="C427" s="234"/>
      <c r="D427" s="234"/>
      <c r="E427" s="234"/>
      <c r="F427" s="234"/>
      <c r="G427" s="234"/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  <c r="S427" s="234"/>
      <c r="T427" s="234"/>
      <c r="U427" s="234"/>
      <c r="V427" s="234"/>
      <c r="W427" s="234"/>
      <c r="X427" s="234"/>
      <c r="Y427" s="234"/>
      <c r="Z427" s="234"/>
      <c r="AA427" s="234"/>
      <c r="AB427" s="234"/>
      <c r="AC427" s="234"/>
      <c r="AD427" s="234"/>
      <c r="AE427" s="234"/>
      <c r="AF427" s="234"/>
      <c r="AG427" s="234"/>
      <c r="AH427" s="234"/>
      <c r="AI427" s="234"/>
      <c r="AJ427" s="234"/>
      <c r="AK427" s="234"/>
      <c r="AL427" s="234"/>
      <c r="AM427" s="234"/>
      <c r="AN427" s="234"/>
      <c r="AO427" s="234"/>
      <c r="AP427" s="234"/>
      <c r="AQ427" s="234"/>
      <c r="AR427" s="234"/>
      <c r="AS427" s="234"/>
      <c r="AT427" s="234"/>
      <c r="AU427" s="234"/>
      <c r="AV427" s="234"/>
      <c r="AW427" s="234"/>
      <c r="AX427" s="234"/>
      <c r="AY427" s="234"/>
      <c r="AZ427" s="234"/>
    </row>
    <row r="428" spans="2:52" ht="12.75">
      <c r="B428" s="234"/>
      <c r="C428" s="234"/>
      <c r="D428" s="234"/>
      <c r="E428" s="234"/>
      <c r="F428" s="234"/>
      <c r="G428" s="234"/>
      <c r="H428" s="234"/>
      <c r="I428" s="234"/>
      <c r="J428" s="234"/>
      <c r="K428" s="234"/>
      <c r="L428" s="234"/>
      <c r="M428" s="234"/>
      <c r="N428" s="234"/>
      <c r="O428" s="234"/>
      <c r="P428" s="234"/>
      <c r="Q428" s="234"/>
      <c r="R428" s="234"/>
      <c r="S428" s="234"/>
      <c r="T428" s="234"/>
      <c r="U428" s="234"/>
      <c r="V428" s="234"/>
      <c r="W428" s="234"/>
      <c r="X428" s="234"/>
      <c r="Y428" s="234"/>
      <c r="Z428" s="234"/>
      <c r="AA428" s="234"/>
      <c r="AB428" s="234"/>
      <c r="AC428" s="234"/>
      <c r="AD428" s="234"/>
      <c r="AE428" s="234"/>
      <c r="AF428" s="234"/>
      <c r="AG428" s="234"/>
      <c r="AH428" s="234"/>
      <c r="AI428" s="234"/>
      <c r="AJ428" s="234"/>
      <c r="AK428" s="234"/>
      <c r="AL428" s="234"/>
      <c r="AM428" s="234"/>
      <c r="AN428" s="234"/>
      <c r="AO428" s="234"/>
      <c r="AP428" s="234"/>
      <c r="AQ428" s="234"/>
      <c r="AR428" s="234"/>
      <c r="AS428" s="234"/>
      <c r="AT428" s="234"/>
      <c r="AU428" s="234"/>
      <c r="AV428" s="234"/>
      <c r="AW428" s="234"/>
      <c r="AX428" s="234"/>
      <c r="AY428" s="234"/>
      <c r="AZ428" s="234"/>
    </row>
    <row r="429" spans="2:52" ht="12.75">
      <c r="B429" s="234"/>
      <c r="C429" s="234"/>
      <c r="D429" s="234"/>
      <c r="E429" s="234"/>
      <c r="F429" s="234"/>
      <c r="G429" s="234"/>
      <c r="H429" s="234"/>
      <c r="I429" s="234"/>
      <c r="J429" s="234"/>
      <c r="K429" s="234"/>
      <c r="L429" s="234"/>
      <c r="M429" s="234"/>
      <c r="N429" s="234"/>
      <c r="O429" s="234"/>
      <c r="P429" s="234"/>
      <c r="Q429" s="234"/>
      <c r="R429" s="234"/>
      <c r="S429" s="234"/>
      <c r="T429" s="234"/>
      <c r="U429" s="234"/>
      <c r="V429" s="234"/>
      <c r="W429" s="234"/>
      <c r="X429" s="234"/>
      <c r="Y429" s="234"/>
      <c r="Z429" s="234"/>
      <c r="AA429" s="234"/>
      <c r="AB429" s="234"/>
      <c r="AC429" s="234"/>
      <c r="AD429" s="234"/>
      <c r="AE429" s="234"/>
      <c r="AF429" s="234"/>
      <c r="AG429" s="234"/>
      <c r="AH429" s="234"/>
      <c r="AI429" s="234"/>
      <c r="AJ429" s="234"/>
      <c r="AK429" s="234"/>
      <c r="AL429" s="234"/>
      <c r="AM429" s="234"/>
      <c r="AN429" s="234"/>
      <c r="AO429" s="234"/>
      <c r="AP429" s="234"/>
      <c r="AQ429" s="234"/>
      <c r="AR429" s="234"/>
      <c r="AS429" s="234"/>
      <c r="AT429" s="234"/>
      <c r="AU429" s="234"/>
      <c r="AV429" s="234"/>
      <c r="AW429" s="234"/>
      <c r="AX429" s="234"/>
      <c r="AY429" s="234"/>
      <c r="AZ429" s="234"/>
    </row>
    <row r="430" spans="2:52" ht="12.75">
      <c r="B430" s="234"/>
      <c r="C430" s="234"/>
      <c r="D430" s="234"/>
      <c r="E430" s="234"/>
      <c r="F430" s="234"/>
      <c r="G430" s="234"/>
      <c r="H430" s="234"/>
      <c r="I430" s="234"/>
      <c r="J430" s="234"/>
      <c r="K430" s="234"/>
      <c r="L430" s="234"/>
      <c r="M430" s="234"/>
      <c r="N430" s="234"/>
      <c r="O430" s="234"/>
      <c r="P430" s="234"/>
      <c r="Q430" s="234"/>
      <c r="R430" s="234"/>
      <c r="S430" s="234"/>
      <c r="T430" s="234"/>
      <c r="U430" s="234"/>
      <c r="V430" s="234"/>
      <c r="W430" s="234"/>
      <c r="X430" s="234"/>
      <c r="Y430" s="234"/>
      <c r="Z430" s="234"/>
      <c r="AA430" s="234"/>
      <c r="AB430" s="234"/>
      <c r="AC430" s="234"/>
      <c r="AD430" s="234"/>
      <c r="AE430" s="234"/>
      <c r="AF430" s="234"/>
      <c r="AG430" s="234"/>
      <c r="AH430" s="234"/>
      <c r="AI430" s="234"/>
      <c r="AJ430" s="234"/>
      <c r="AK430" s="234"/>
      <c r="AL430" s="234"/>
      <c r="AM430" s="234"/>
      <c r="AN430" s="234"/>
      <c r="AO430" s="234"/>
      <c r="AP430" s="234"/>
      <c r="AQ430" s="234"/>
      <c r="AR430" s="234"/>
      <c r="AS430" s="234"/>
      <c r="AT430" s="234"/>
      <c r="AU430" s="234"/>
      <c r="AV430" s="234"/>
      <c r="AW430" s="234"/>
      <c r="AX430" s="234"/>
      <c r="AY430" s="234"/>
      <c r="AZ430" s="234"/>
    </row>
    <row r="431" spans="2:52" ht="12.75">
      <c r="B431" s="234"/>
      <c r="C431" s="234"/>
      <c r="D431" s="234"/>
      <c r="E431" s="234"/>
      <c r="F431" s="234"/>
      <c r="G431" s="234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  <c r="T431" s="234"/>
      <c r="U431" s="234"/>
      <c r="V431" s="234"/>
      <c r="W431" s="234"/>
      <c r="X431" s="234"/>
      <c r="Y431" s="234"/>
      <c r="Z431" s="234"/>
      <c r="AA431" s="234"/>
      <c r="AB431" s="234"/>
      <c r="AC431" s="234"/>
      <c r="AD431" s="234"/>
      <c r="AE431" s="234"/>
      <c r="AF431" s="234"/>
      <c r="AG431" s="234"/>
      <c r="AH431" s="234"/>
      <c r="AI431" s="234"/>
      <c r="AJ431" s="234"/>
      <c r="AK431" s="234"/>
      <c r="AL431" s="234"/>
      <c r="AM431" s="234"/>
      <c r="AN431" s="234"/>
      <c r="AO431" s="234"/>
      <c r="AP431" s="234"/>
      <c r="AQ431" s="234"/>
      <c r="AR431" s="234"/>
      <c r="AS431" s="234"/>
      <c r="AT431" s="234"/>
      <c r="AU431" s="234"/>
      <c r="AV431" s="234"/>
      <c r="AW431" s="234"/>
      <c r="AX431" s="234"/>
      <c r="AY431" s="234"/>
      <c r="AZ431" s="234"/>
    </row>
    <row r="432" spans="2:52" ht="12.75">
      <c r="B432" s="234"/>
      <c r="C432" s="234"/>
      <c r="D432" s="234"/>
      <c r="E432" s="234"/>
      <c r="F432" s="234"/>
      <c r="G432" s="234"/>
      <c r="H432" s="234"/>
      <c r="I432" s="234"/>
      <c r="J432" s="234"/>
      <c r="K432" s="234"/>
      <c r="L432" s="234"/>
      <c r="M432" s="234"/>
      <c r="N432" s="234"/>
      <c r="O432" s="234"/>
      <c r="P432" s="234"/>
      <c r="Q432" s="234"/>
      <c r="R432" s="234"/>
      <c r="S432" s="234"/>
      <c r="T432" s="234"/>
      <c r="U432" s="234"/>
      <c r="V432" s="234"/>
      <c r="W432" s="234"/>
      <c r="X432" s="234"/>
      <c r="Y432" s="234"/>
      <c r="Z432" s="234"/>
      <c r="AA432" s="234"/>
      <c r="AB432" s="234"/>
      <c r="AC432" s="234"/>
      <c r="AD432" s="234"/>
      <c r="AE432" s="234"/>
      <c r="AF432" s="234"/>
      <c r="AG432" s="234"/>
      <c r="AH432" s="234"/>
      <c r="AI432" s="234"/>
      <c r="AJ432" s="234"/>
      <c r="AK432" s="234"/>
      <c r="AL432" s="234"/>
      <c r="AM432" s="234"/>
      <c r="AN432" s="234"/>
      <c r="AO432" s="234"/>
      <c r="AP432" s="234"/>
      <c r="AQ432" s="234"/>
      <c r="AR432" s="234"/>
      <c r="AS432" s="234"/>
      <c r="AT432" s="234"/>
      <c r="AU432" s="234"/>
      <c r="AV432" s="234"/>
      <c r="AW432" s="234"/>
      <c r="AX432" s="234"/>
      <c r="AY432" s="234"/>
      <c r="AZ432" s="234"/>
    </row>
    <row r="433" spans="2:52" ht="12.75">
      <c r="B433" s="234"/>
      <c r="C433" s="234"/>
      <c r="D433" s="234"/>
      <c r="E433" s="234"/>
      <c r="F433" s="234"/>
      <c r="G433" s="234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  <c r="T433" s="234"/>
      <c r="U433" s="234"/>
      <c r="V433" s="234"/>
      <c r="W433" s="234"/>
      <c r="X433" s="234"/>
      <c r="Y433" s="234"/>
      <c r="Z433" s="234"/>
      <c r="AA433" s="234"/>
      <c r="AB433" s="234"/>
      <c r="AC433" s="234"/>
      <c r="AD433" s="234"/>
      <c r="AE433" s="234"/>
      <c r="AF433" s="234"/>
      <c r="AG433" s="234"/>
      <c r="AH433" s="234"/>
      <c r="AI433" s="234"/>
      <c r="AJ433" s="234"/>
      <c r="AK433" s="234"/>
      <c r="AL433" s="234"/>
      <c r="AM433" s="234"/>
      <c r="AN433" s="234"/>
      <c r="AO433" s="234"/>
      <c r="AP433" s="234"/>
      <c r="AQ433" s="234"/>
      <c r="AR433" s="234"/>
      <c r="AS433" s="234"/>
      <c r="AT433" s="234"/>
      <c r="AU433" s="234"/>
      <c r="AV433" s="234"/>
      <c r="AW433" s="234"/>
      <c r="AX433" s="234"/>
      <c r="AY433" s="234"/>
      <c r="AZ433" s="234"/>
    </row>
    <row r="434" spans="2:52" ht="12.75">
      <c r="B434" s="234"/>
      <c r="C434" s="234"/>
      <c r="D434" s="234"/>
      <c r="E434" s="234"/>
      <c r="F434" s="234"/>
      <c r="G434" s="234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  <c r="T434" s="234"/>
      <c r="U434" s="234"/>
      <c r="V434" s="234"/>
      <c r="W434" s="234"/>
      <c r="X434" s="234"/>
      <c r="Y434" s="234"/>
      <c r="Z434" s="234"/>
      <c r="AA434" s="234"/>
      <c r="AB434" s="234"/>
      <c r="AC434" s="234"/>
      <c r="AD434" s="234"/>
      <c r="AE434" s="234"/>
      <c r="AF434" s="234"/>
      <c r="AG434" s="234"/>
      <c r="AH434" s="234"/>
      <c r="AI434" s="234"/>
      <c r="AJ434" s="234"/>
      <c r="AK434" s="234"/>
      <c r="AL434" s="234"/>
      <c r="AM434" s="234"/>
      <c r="AN434" s="234"/>
      <c r="AO434" s="234"/>
      <c r="AP434" s="234"/>
      <c r="AQ434" s="234"/>
      <c r="AR434" s="234"/>
      <c r="AS434" s="234"/>
      <c r="AT434" s="234"/>
      <c r="AU434" s="234"/>
      <c r="AV434" s="234"/>
      <c r="AW434" s="234"/>
      <c r="AX434" s="234"/>
      <c r="AY434" s="234"/>
      <c r="AZ434" s="234"/>
    </row>
    <row r="435" spans="2:52" ht="12.75">
      <c r="B435" s="234"/>
      <c r="C435" s="234"/>
      <c r="D435" s="234"/>
      <c r="E435" s="234"/>
      <c r="F435" s="234"/>
      <c r="G435" s="234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  <c r="T435" s="234"/>
      <c r="U435" s="234"/>
      <c r="V435" s="234"/>
      <c r="W435" s="234"/>
      <c r="X435" s="234"/>
      <c r="Y435" s="234"/>
      <c r="Z435" s="234"/>
      <c r="AA435" s="234"/>
      <c r="AB435" s="234"/>
      <c r="AC435" s="234"/>
      <c r="AD435" s="234"/>
      <c r="AE435" s="234"/>
      <c r="AF435" s="234"/>
      <c r="AG435" s="234"/>
      <c r="AH435" s="234"/>
      <c r="AI435" s="234"/>
      <c r="AJ435" s="234"/>
      <c r="AK435" s="234"/>
      <c r="AL435" s="234"/>
      <c r="AM435" s="234"/>
      <c r="AN435" s="234"/>
      <c r="AO435" s="234"/>
      <c r="AP435" s="234"/>
      <c r="AQ435" s="234"/>
      <c r="AR435" s="234"/>
      <c r="AS435" s="234"/>
      <c r="AT435" s="234"/>
      <c r="AU435" s="234"/>
      <c r="AV435" s="234"/>
      <c r="AW435" s="234"/>
      <c r="AX435" s="234"/>
      <c r="AY435" s="234"/>
      <c r="AZ435" s="234"/>
    </row>
    <row r="436" spans="2:52" ht="12.75">
      <c r="B436" s="234"/>
      <c r="C436" s="234"/>
      <c r="D436" s="234"/>
      <c r="E436" s="234"/>
      <c r="F436" s="234"/>
      <c r="G436" s="234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  <c r="T436" s="234"/>
      <c r="U436" s="234"/>
      <c r="V436" s="234"/>
      <c r="W436" s="234"/>
      <c r="X436" s="234"/>
      <c r="Y436" s="234"/>
      <c r="Z436" s="234"/>
      <c r="AA436" s="234"/>
      <c r="AB436" s="234"/>
      <c r="AC436" s="234"/>
      <c r="AD436" s="234"/>
      <c r="AE436" s="234"/>
      <c r="AF436" s="234"/>
      <c r="AG436" s="234"/>
      <c r="AH436" s="234"/>
      <c r="AI436" s="234"/>
      <c r="AJ436" s="234"/>
      <c r="AK436" s="234"/>
      <c r="AL436" s="234"/>
      <c r="AM436" s="234"/>
      <c r="AN436" s="234"/>
      <c r="AO436" s="234"/>
      <c r="AP436" s="234"/>
      <c r="AQ436" s="234"/>
      <c r="AR436" s="234"/>
      <c r="AS436" s="234"/>
      <c r="AT436" s="234"/>
      <c r="AU436" s="234"/>
      <c r="AV436" s="234"/>
      <c r="AW436" s="234"/>
      <c r="AX436" s="234"/>
      <c r="AY436" s="234"/>
      <c r="AZ436" s="234"/>
    </row>
    <row r="437" spans="2:52" ht="12.75">
      <c r="B437" s="234"/>
      <c r="C437" s="234"/>
      <c r="D437" s="234"/>
      <c r="E437" s="234"/>
      <c r="F437" s="234"/>
      <c r="G437" s="234"/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  <c r="S437" s="234"/>
      <c r="T437" s="234"/>
      <c r="U437" s="234"/>
      <c r="V437" s="234"/>
      <c r="W437" s="234"/>
      <c r="X437" s="234"/>
      <c r="Y437" s="234"/>
      <c r="Z437" s="234"/>
      <c r="AA437" s="234"/>
      <c r="AB437" s="234"/>
      <c r="AC437" s="234"/>
      <c r="AD437" s="234"/>
      <c r="AE437" s="234"/>
      <c r="AF437" s="234"/>
      <c r="AG437" s="234"/>
      <c r="AH437" s="234"/>
      <c r="AI437" s="234"/>
      <c r="AJ437" s="234"/>
      <c r="AK437" s="234"/>
      <c r="AL437" s="234"/>
      <c r="AM437" s="234"/>
      <c r="AN437" s="234"/>
      <c r="AO437" s="234"/>
      <c r="AP437" s="234"/>
      <c r="AQ437" s="234"/>
      <c r="AR437" s="234"/>
      <c r="AS437" s="234"/>
      <c r="AT437" s="234"/>
      <c r="AU437" s="234"/>
      <c r="AV437" s="234"/>
      <c r="AW437" s="234"/>
      <c r="AX437" s="234"/>
      <c r="AY437" s="234"/>
      <c r="AZ437" s="234"/>
    </row>
    <row r="438" spans="2:52" ht="12.75">
      <c r="B438" s="234"/>
      <c r="C438" s="234"/>
      <c r="D438" s="234"/>
      <c r="E438" s="234"/>
      <c r="F438" s="234"/>
      <c r="G438" s="234"/>
      <c r="H438" s="234"/>
      <c r="I438" s="234"/>
      <c r="J438" s="234"/>
      <c r="K438" s="234"/>
      <c r="L438" s="234"/>
      <c r="M438" s="234"/>
      <c r="N438" s="234"/>
      <c r="O438" s="234"/>
      <c r="P438" s="234"/>
      <c r="Q438" s="234"/>
      <c r="R438" s="234"/>
      <c r="S438" s="234"/>
      <c r="T438" s="234"/>
      <c r="U438" s="234"/>
      <c r="V438" s="234"/>
      <c r="W438" s="234"/>
      <c r="X438" s="234"/>
      <c r="Y438" s="234"/>
      <c r="Z438" s="234"/>
      <c r="AA438" s="234"/>
      <c r="AB438" s="234"/>
      <c r="AC438" s="234"/>
      <c r="AD438" s="234"/>
      <c r="AE438" s="234"/>
      <c r="AF438" s="234"/>
      <c r="AG438" s="234"/>
      <c r="AH438" s="234"/>
      <c r="AI438" s="234"/>
      <c r="AJ438" s="234"/>
      <c r="AK438" s="234"/>
      <c r="AL438" s="234"/>
      <c r="AM438" s="234"/>
      <c r="AN438" s="234"/>
      <c r="AO438" s="234"/>
      <c r="AP438" s="234"/>
      <c r="AQ438" s="234"/>
      <c r="AR438" s="234"/>
      <c r="AS438" s="234"/>
      <c r="AT438" s="234"/>
      <c r="AU438" s="234"/>
      <c r="AV438" s="234"/>
      <c r="AW438" s="234"/>
      <c r="AX438" s="234"/>
      <c r="AY438" s="234"/>
      <c r="AZ438" s="234"/>
    </row>
    <row r="439" spans="2:52" ht="12.75">
      <c r="B439" s="234"/>
      <c r="C439" s="234"/>
      <c r="D439" s="234"/>
      <c r="E439" s="234"/>
      <c r="F439" s="234"/>
      <c r="G439" s="234"/>
      <c r="H439" s="234"/>
      <c r="I439" s="234"/>
      <c r="J439" s="234"/>
      <c r="K439" s="234"/>
      <c r="L439" s="234"/>
      <c r="M439" s="234"/>
      <c r="N439" s="234"/>
      <c r="O439" s="234"/>
      <c r="P439" s="234"/>
      <c r="Q439" s="234"/>
      <c r="R439" s="234"/>
      <c r="S439" s="234"/>
      <c r="T439" s="234"/>
      <c r="U439" s="234"/>
      <c r="V439" s="234"/>
      <c r="W439" s="234"/>
      <c r="X439" s="234"/>
      <c r="Y439" s="234"/>
      <c r="Z439" s="234"/>
      <c r="AA439" s="234"/>
      <c r="AB439" s="234"/>
      <c r="AC439" s="234"/>
      <c r="AD439" s="234"/>
      <c r="AE439" s="234"/>
      <c r="AF439" s="234"/>
      <c r="AG439" s="234"/>
      <c r="AH439" s="234"/>
      <c r="AI439" s="234"/>
      <c r="AJ439" s="234"/>
      <c r="AK439" s="234"/>
      <c r="AL439" s="234"/>
      <c r="AM439" s="234"/>
      <c r="AN439" s="234"/>
      <c r="AO439" s="234"/>
      <c r="AP439" s="234"/>
      <c r="AQ439" s="234"/>
      <c r="AR439" s="234"/>
      <c r="AS439" s="234"/>
      <c r="AT439" s="234"/>
      <c r="AU439" s="234"/>
      <c r="AV439" s="234"/>
      <c r="AW439" s="234"/>
      <c r="AX439" s="234"/>
      <c r="AY439" s="234"/>
      <c r="AZ439" s="234"/>
    </row>
    <row r="440" spans="2:52" ht="12.75">
      <c r="B440" s="234"/>
      <c r="C440" s="234"/>
      <c r="D440" s="234"/>
      <c r="E440" s="234"/>
      <c r="F440" s="234"/>
      <c r="G440" s="234"/>
      <c r="H440" s="234"/>
      <c r="I440" s="234"/>
      <c r="J440" s="234"/>
      <c r="K440" s="234"/>
      <c r="L440" s="234"/>
      <c r="M440" s="234"/>
      <c r="N440" s="234"/>
      <c r="O440" s="234"/>
      <c r="P440" s="234"/>
      <c r="Q440" s="234"/>
      <c r="R440" s="234"/>
      <c r="S440" s="234"/>
      <c r="T440" s="234"/>
      <c r="U440" s="234"/>
      <c r="V440" s="234"/>
      <c r="W440" s="234"/>
      <c r="X440" s="234"/>
      <c r="Y440" s="234"/>
      <c r="Z440" s="234"/>
      <c r="AA440" s="234"/>
      <c r="AB440" s="234"/>
      <c r="AC440" s="234"/>
      <c r="AD440" s="234"/>
      <c r="AE440" s="234"/>
      <c r="AF440" s="234"/>
      <c r="AG440" s="234"/>
      <c r="AH440" s="234"/>
      <c r="AI440" s="234"/>
      <c r="AJ440" s="234"/>
      <c r="AK440" s="234"/>
      <c r="AL440" s="234"/>
      <c r="AM440" s="234"/>
      <c r="AN440" s="234"/>
      <c r="AO440" s="234"/>
      <c r="AP440" s="234"/>
      <c r="AQ440" s="234"/>
      <c r="AR440" s="234"/>
      <c r="AS440" s="234"/>
      <c r="AT440" s="234"/>
      <c r="AU440" s="234"/>
      <c r="AV440" s="234"/>
      <c r="AW440" s="234"/>
      <c r="AX440" s="234"/>
      <c r="AY440" s="234"/>
      <c r="AZ440" s="234"/>
    </row>
    <row r="441" spans="2:52" ht="12.75">
      <c r="B441" s="234"/>
      <c r="C441" s="234"/>
      <c r="D441" s="234"/>
      <c r="E441" s="234"/>
      <c r="F441" s="234"/>
      <c r="G441" s="234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  <c r="T441" s="234"/>
      <c r="U441" s="234"/>
      <c r="V441" s="234"/>
      <c r="W441" s="234"/>
      <c r="X441" s="234"/>
      <c r="Y441" s="234"/>
      <c r="Z441" s="234"/>
      <c r="AA441" s="234"/>
      <c r="AB441" s="234"/>
      <c r="AC441" s="234"/>
      <c r="AD441" s="234"/>
      <c r="AE441" s="234"/>
      <c r="AF441" s="234"/>
      <c r="AG441" s="234"/>
      <c r="AH441" s="234"/>
      <c r="AI441" s="234"/>
      <c r="AJ441" s="234"/>
      <c r="AK441" s="234"/>
      <c r="AL441" s="234"/>
      <c r="AM441" s="234"/>
      <c r="AN441" s="234"/>
      <c r="AO441" s="234"/>
      <c r="AP441" s="234"/>
      <c r="AQ441" s="234"/>
      <c r="AR441" s="234"/>
      <c r="AS441" s="234"/>
      <c r="AT441" s="234"/>
      <c r="AU441" s="234"/>
      <c r="AV441" s="234"/>
      <c r="AW441" s="234"/>
      <c r="AX441" s="234"/>
      <c r="AY441" s="234"/>
      <c r="AZ441" s="234"/>
    </row>
    <row r="442" spans="2:52" ht="12.75">
      <c r="B442" s="234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  <c r="T442" s="234"/>
      <c r="U442" s="234"/>
      <c r="V442" s="234"/>
      <c r="W442" s="234"/>
      <c r="X442" s="234"/>
      <c r="Y442" s="234"/>
      <c r="Z442" s="234"/>
      <c r="AA442" s="234"/>
      <c r="AB442" s="234"/>
      <c r="AC442" s="234"/>
      <c r="AD442" s="234"/>
      <c r="AE442" s="234"/>
      <c r="AF442" s="234"/>
      <c r="AG442" s="234"/>
      <c r="AH442" s="234"/>
      <c r="AI442" s="234"/>
      <c r="AJ442" s="234"/>
      <c r="AK442" s="234"/>
      <c r="AL442" s="234"/>
      <c r="AM442" s="234"/>
      <c r="AN442" s="234"/>
      <c r="AO442" s="234"/>
      <c r="AP442" s="234"/>
      <c r="AQ442" s="234"/>
      <c r="AR442" s="234"/>
      <c r="AS442" s="234"/>
      <c r="AT442" s="234"/>
      <c r="AU442" s="234"/>
      <c r="AV442" s="234"/>
      <c r="AW442" s="234"/>
      <c r="AX442" s="234"/>
      <c r="AY442" s="234"/>
      <c r="AZ442" s="234"/>
    </row>
    <row r="443" spans="2:52" ht="12.75">
      <c r="B443" s="234"/>
      <c r="C443" s="234"/>
      <c r="D443" s="234"/>
      <c r="E443" s="234"/>
      <c r="F443" s="234"/>
      <c r="G443" s="234"/>
      <c r="H443" s="234"/>
      <c r="I443" s="234"/>
      <c r="J443" s="234"/>
      <c r="K443" s="234"/>
      <c r="L443" s="234"/>
      <c r="M443" s="234"/>
      <c r="N443" s="234"/>
      <c r="O443" s="234"/>
      <c r="P443" s="234"/>
      <c r="Q443" s="234"/>
      <c r="R443" s="234"/>
      <c r="S443" s="234"/>
      <c r="T443" s="234"/>
      <c r="U443" s="234"/>
      <c r="V443" s="234"/>
      <c r="W443" s="234"/>
      <c r="X443" s="234"/>
      <c r="Y443" s="234"/>
      <c r="Z443" s="234"/>
      <c r="AA443" s="234"/>
      <c r="AB443" s="234"/>
      <c r="AC443" s="234"/>
      <c r="AD443" s="234"/>
      <c r="AE443" s="234"/>
      <c r="AF443" s="234"/>
      <c r="AG443" s="234"/>
      <c r="AH443" s="234"/>
      <c r="AI443" s="234"/>
      <c r="AJ443" s="234"/>
      <c r="AK443" s="234"/>
      <c r="AL443" s="234"/>
      <c r="AM443" s="234"/>
      <c r="AN443" s="234"/>
      <c r="AO443" s="234"/>
      <c r="AP443" s="234"/>
      <c r="AQ443" s="234"/>
      <c r="AR443" s="234"/>
      <c r="AS443" s="234"/>
      <c r="AT443" s="234"/>
      <c r="AU443" s="234"/>
      <c r="AV443" s="234"/>
      <c r="AW443" s="234"/>
      <c r="AX443" s="234"/>
      <c r="AY443" s="234"/>
      <c r="AZ443" s="234"/>
    </row>
    <row r="444" spans="2:52" ht="12.75">
      <c r="B444" s="234"/>
      <c r="C444" s="234"/>
      <c r="D444" s="234"/>
      <c r="E444" s="234"/>
      <c r="F444" s="234"/>
      <c r="G444" s="234"/>
      <c r="H444" s="234"/>
      <c r="I444" s="234"/>
      <c r="J444" s="234"/>
      <c r="K444" s="234"/>
      <c r="L444" s="234"/>
      <c r="M444" s="234"/>
      <c r="N444" s="234"/>
      <c r="O444" s="234"/>
      <c r="P444" s="234"/>
      <c r="Q444" s="234"/>
      <c r="R444" s="234"/>
      <c r="S444" s="234"/>
      <c r="T444" s="234"/>
      <c r="U444" s="234"/>
      <c r="V444" s="234"/>
      <c r="W444" s="234"/>
      <c r="X444" s="234"/>
      <c r="Y444" s="234"/>
      <c r="Z444" s="234"/>
      <c r="AA444" s="234"/>
      <c r="AB444" s="234"/>
      <c r="AC444" s="234"/>
      <c r="AD444" s="234"/>
      <c r="AE444" s="234"/>
      <c r="AF444" s="234"/>
      <c r="AG444" s="234"/>
      <c r="AH444" s="234"/>
      <c r="AI444" s="234"/>
      <c r="AJ444" s="234"/>
      <c r="AK444" s="234"/>
      <c r="AL444" s="234"/>
      <c r="AM444" s="234"/>
      <c r="AN444" s="234"/>
      <c r="AO444" s="234"/>
      <c r="AP444" s="234"/>
      <c r="AQ444" s="234"/>
      <c r="AR444" s="234"/>
      <c r="AS444" s="234"/>
      <c r="AT444" s="234"/>
      <c r="AU444" s="234"/>
      <c r="AV444" s="234"/>
      <c r="AW444" s="234"/>
      <c r="AX444" s="234"/>
      <c r="AY444" s="234"/>
      <c r="AZ444" s="234"/>
    </row>
    <row r="445" spans="2:52" ht="12.75">
      <c r="B445" s="234"/>
      <c r="C445" s="234"/>
      <c r="D445" s="234"/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34"/>
      <c r="X445" s="234"/>
      <c r="Y445" s="234"/>
      <c r="Z445" s="234"/>
      <c r="AA445" s="234"/>
      <c r="AB445" s="234"/>
      <c r="AC445" s="234"/>
      <c r="AD445" s="234"/>
      <c r="AE445" s="234"/>
      <c r="AF445" s="234"/>
      <c r="AG445" s="234"/>
      <c r="AH445" s="234"/>
      <c r="AI445" s="234"/>
      <c r="AJ445" s="234"/>
      <c r="AK445" s="234"/>
      <c r="AL445" s="234"/>
      <c r="AM445" s="234"/>
      <c r="AN445" s="234"/>
      <c r="AO445" s="234"/>
      <c r="AP445" s="234"/>
      <c r="AQ445" s="234"/>
      <c r="AR445" s="234"/>
      <c r="AS445" s="234"/>
      <c r="AT445" s="234"/>
      <c r="AU445" s="234"/>
      <c r="AV445" s="234"/>
      <c r="AW445" s="234"/>
      <c r="AX445" s="234"/>
      <c r="AY445" s="234"/>
      <c r="AZ445" s="234"/>
    </row>
    <row r="446" spans="2:52" ht="12.75">
      <c r="B446" s="234"/>
      <c r="C446" s="234"/>
      <c r="D446" s="234"/>
      <c r="E446" s="234"/>
      <c r="F446" s="234"/>
      <c r="G446" s="234"/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  <c r="T446" s="234"/>
      <c r="U446" s="234"/>
      <c r="V446" s="234"/>
      <c r="W446" s="234"/>
      <c r="X446" s="234"/>
      <c r="Y446" s="234"/>
      <c r="Z446" s="234"/>
      <c r="AA446" s="234"/>
      <c r="AB446" s="234"/>
      <c r="AC446" s="234"/>
      <c r="AD446" s="234"/>
      <c r="AE446" s="234"/>
      <c r="AF446" s="234"/>
      <c r="AG446" s="234"/>
      <c r="AH446" s="234"/>
      <c r="AI446" s="234"/>
      <c r="AJ446" s="234"/>
      <c r="AK446" s="234"/>
      <c r="AL446" s="234"/>
      <c r="AM446" s="234"/>
      <c r="AN446" s="234"/>
      <c r="AO446" s="234"/>
      <c r="AP446" s="234"/>
      <c r="AQ446" s="234"/>
      <c r="AR446" s="234"/>
      <c r="AS446" s="234"/>
      <c r="AT446" s="234"/>
      <c r="AU446" s="234"/>
      <c r="AV446" s="234"/>
      <c r="AW446" s="234"/>
      <c r="AX446" s="234"/>
      <c r="AY446" s="234"/>
      <c r="AZ446" s="234"/>
    </row>
    <row r="447" spans="2:52" ht="12.75">
      <c r="B447" s="234"/>
      <c r="C447" s="234"/>
      <c r="D447" s="234"/>
      <c r="E447" s="234"/>
      <c r="F447" s="234"/>
      <c r="G447" s="234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  <c r="T447" s="234"/>
      <c r="U447" s="234"/>
      <c r="V447" s="234"/>
      <c r="W447" s="234"/>
      <c r="X447" s="234"/>
      <c r="Y447" s="234"/>
      <c r="Z447" s="234"/>
      <c r="AA447" s="234"/>
      <c r="AB447" s="234"/>
      <c r="AC447" s="234"/>
      <c r="AD447" s="234"/>
      <c r="AE447" s="234"/>
      <c r="AF447" s="234"/>
      <c r="AG447" s="234"/>
      <c r="AH447" s="234"/>
      <c r="AI447" s="234"/>
      <c r="AJ447" s="234"/>
      <c r="AK447" s="234"/>
      <c r="AL447" s="234"/>
      <c r="AM447" s="234"/>
      <c r="AN447" s="234"/>
      <c r="AO447" s="234"/>
      <c r="AP447" s="234"/>
      <c r="AQ447" s="234"/>
      <c r="AR447" s="234"/>
      <c r="AS447" s="234"/>
      <c r="AT447" s="234"/>
      <c r="AU447" s="234"/>
      <c r="AV447" s="234"/>
      <c r="AW447" s="234"/>
      <c r="AX447" s="234"/>
      <c r="AY447" s="234"/>
      <c r="AZ447" s="234"/>
    </row>
    <row r="448" spans="2:52" ht="12.75">
      <c r="B448" s="234"/>
      <c r="C448" s="234"/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  <c r="T448" s="234"/>
      <c r="U448" s="234"/>
      <c r="V448" s="234"/>
      <c r="W448" s="234"/>
      <c r="X448" s="234"/>
      <c r="Y448" s="234"/>
      <c r="Z448" s="234"/>
      <c r="AA448" s="234"/>
      <c r="AB448" s="234"/>
      <c r="AC448" s="234"/>
      <c r="AD448" s="234"/>
      <c r="AE448" s="234"/>
      <c r="AF448" s="234"/>
      <c r="AG448" s="234"/>
      <c r="AH448" s="234"/>
      <c r="AI448" s="234"/>
      <c r="AJ448" s="234"/>
      <c r="AK448" s="234"/>
      <c r="AL448" s="234"/>
      <c r="AM448" s="234"/>
      <c r="AN448" s="234"/>
      <c r="AO448" s="234"/>
      <c r="AP448" s="234"/>
      <c r="AQ448" s="234"/>
      <c r="AR448" s="234"/>
      <c r="AS448" s="234"/>
      <c r="AT448" s="234"/>
      <c r="AU448" s="234"/>
      <c r="AV448" s="234"/>
      <c r="AW448" s="234"/>
      <c r="AX448" s="234"/>
      <c r="AY448" s="234"/>
      <c r="AZ448" s="234"/>
    </row>
    <row r="449" spans="2:52" ht="12.75">
      <c r="B449" s="234"/>
      <c r="C449" s="234"/>
      <c r="D449" s="234"/>
      <c r="E449" s="234"/>
      <c r="F449" s="234"/>
      <c r="G449" s="234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  <c r="T449" s="234"/>
      <c r="U449" s="234"/>
      <c r="V449" s="234"/>
      <c r="W449" s="234"/>
      <c r="X449" s="234"/>
      <c r="Y449" s="234"/>
      <c r="Z449" s="234"/>
      <c r="AA449" s="234"/>
      <c r="AB449" s="234"/>
      <c r="AC449" s="234"/>
      <c r="AD449" s="234"/>
      <c r="AE449" s="234"/>
      <c r="AF449" s="234"/>
      <c r="AG449" s="234"/>
      <c r="AH449" s="234"/>
      <c r="AI449" s="234"/>
      <c r="AJ449" s="234"/>
      <c r="AK449" s="234"/>
      <c r="AL449" s="234"/>
      <c r="AM449" s="234"/>
      <c r="AN449" s="234"/>
      <c r="AO449" s="234"/>
      <c r="AP449" s="234"/>
      <c r="AQ449" s="234"/>
      <c r="AR449" s="234"/>
      <c r="AS449" s="234"/>
      <c r="AT449" s="234"/>
      <c r="AU449" s="234"/>
      <c r="AV449" s="234"/>
      <c r="AW449" s="234"/>
      <c r="AX449" s="234"/>
      <c r="AY449" s="234"/>
      <c r="AZ449" s="234"/>
    </row>
    <row r="450" spans="2:52" ht="12.75">
      <c r="B450" s="234"/>
      <c r="C450" s="234"/>
      <c r="D450" s="234"/>
      <c r="E450" s="234"/>
      <c r="F450" s="234"/>
      <c r="G450" s="234"/>
      <c r="H450" s="234"/>
      <c r="I450" s="234"/>
      <c r="J450" s="234"/>
      <c r="K450" s="234"/>
      <c r="L450" s="234"/>
      <c r="M450" s="234"/>
      <c r="N450" s="234"/>
      <c r="O450" s="234"/>
      <c r="P450" s="234"/>
      <c r="Q450" s="234"/>
      <c r="R450" s="234"/>
      <c r="S450" s="234"/>
      <c r="T450" s="234"/>
      <c r="U450" s="234"/>
      <c r="V450" s="234"/>
      <c r="W450" s="234"/>
      <c r="X450" s="234"/>
      <c r="Y450" s="234"/>
      <c r="Z450" s="234"/>
      <c r="AA450" s="234"/>
      <c r="AB450" s="234"/>
      <c r="AC450" s="234"/>
      <c r="AD450" s="234"/>
      <c r="AE450" s="234"/>
      <c r="AF450" s="234"/>
      <c r="AG450" s="234"/>
      <c r="AH450" s="234"/>
      <c r="AI450" s="234"/>
      <c r="AJ450" s="234"/>
      <c r="AK450" s="234"/>
      <c r="AL450" s="234"/>
      <c r="AM450" s="234"/>
      <c r="AN450" s="234"/>
      <c r="AO450" s="234"/>
      <c r="AP450" s="234"/>
      <c r="AQ450" s="234"/>
      <c r="AR450" s="234"/>
      <c r="AS450" s="234"/>
      <c r="AT450" s="234"/>
      <c r="AU450" s="234"/>
      <c r="AV450" s="234"/>
      <c r="AW450" s="234"/>
      <c r="AX450" s="234"/>
      <c r="AY450" s="234"/>
      <c r="AZ450" s="234"/>
    </row>
    <row r="451" spans="2:52" ht="12.75">
      <c r="B451" s="234"/>
      <c r="C451" s="234"/>
      <c r="D451" s="234"/>
      <c r="E451" s="234"/>
      <c r="F451" s="234"/>
      <c r="G451" s="234"/>
      <c r="H451" s="234"/>
      <c r="I451" s="234"/>
      <c r="J451" s="234"/>
      <c r="K451" s="234"/>
      <c r="L451" s="234"/>
      <c r="M451" s="234"/>
      <c r="N451" s="234"/>
      <c r="O451" s="234"/>
      <c r="P451" s="234"/>
      <c r="Q451" s="234"/>
      <c r="R451" s="234"/>
      <c r="S451" s="234"/>
      <c r="T451" s="234"/>
      <c r="U451" s="234"/>
      <c r="V451" s="234"/>
      <c r="W451" s="234"/>
      <c r="X451" s="234"/>
      <c r="Y451" s="234"/>
      <c r="Z451" s="234"/>
      <c r="AA451" s="234"/>
      <c r="AB451" s="234"/>
      <c r="AC451" s="234"/>
      <c r="AD451" s="234"/>
      <c r="AE451" s="234"/>
      <c r="AF451" s="234"/>
      <c r="AG451" s="234"/>
      <c r="AH451" s="234"/>
      <c r="AI451" s="234"/>
      <c r="AJ451" s="234"/>
      <c r="AK451" s="234"/>
      <c r="AL451" s="234"/>
      <c r="AM451" s="234"/>
      <c r="AN451" s="234"/>
      <c r="AO451" s="234"/>
      <c r="AP451" s="234"/>
      <c r="AQ451" s="234"/>
      <c r="AR451" s="234"/>
      <c r="AS451" s="234"/>
      <c r="AT451" s="234"/>
      <c r="AU451" s="234"/>
      <c r="AV451" s="234"/>
      <c r="AW451" s="234"/>
      <c r="AX451" s="234"/>
      <c r="AY451" s="234"/>
      <c r="AZ451" s="234"/>
    </row>
    <row r="452" spans="2:52" ht="12.75">
      <c r="B452" s="234"/>
      <c r="C452" s="234"/>
      <c r="D452" s="234"/>
      <c r="E452" s="234"/>
      <c r="F452" s="234"/>
      <c r="G452" s="234"/>
      <c r="H452" s="234"/>
      <c r="I452" s="234"/>
      <c r="J452" s="234"/>
      <c r="K452" s="234"/>
      <c r="L452" s="234"/>
      <c r="M452" s="234"/>
      <c r="N452" s="234"/>
      <c r="O452" s="234"/>
      <c r="P452" s="234"/>
      <c r="Q452" s="234"/>
      <c r="R452" s="234"/>
      <c r="S452" s="234"/>
      <c r="T452" s="234"/>
      <c r="U452" s="234"/>
      <c r="V452" s="234"/>
      <c r="W452" s="234"/>
      <c r="X452" s="234"/>
      <c r="Y452" s="234"/>
      <c r="Z452" s="234"/>
      <c r="AA452" s="234"/>
      <c r="AB452" s="234"/>
      <c r="AC452" s="234"/>
      <c r="AD452" s="234"/>
      <c r="AE452" s="234"/>
      <c r="AF452" s="234"/>
      <c r="AG452" s="234"/>
      <c r="AH452" s="234"/>
      <c r="AI452" s="234"/>
      <c r="AJ452" s="234"/>
      <c r="AK452" s="234"/>
      <c r="AL452" s="234"/>
      <c r="AM452" s="234"/>
      <c r="AN452" s="234"/>
      <c r="AO452" s="234"/>
      <c r="AP452" s="234"/>
      <c r="AQ452" s="234"/>
      <c r="AR452" s="234"/>
      <c r="AS452" s="234"/>
      <c r="AT452" s="234"/>
      <c r="AU452" s="234"/>
      <c r="AV452" s="234"/>
      <c r="AW452" s="234"/>
      <c r="AX452" s="234"/>
      <c r="AY452" s="234"/>
      <c r="AZ452" s="234"/>
    </row>
    <row r="453" spans="2:52" ht="12.75">
      <c r="B453" s="234"/>
      <c r="C453" s="234"/>
      <c r="D453" s="234"/>
      <c r="E453" s="234"/>
      <c r="F453" s="234"/>
      <c r="G453" s="234"/>
      <c r="H453" s="234"/>
      <c r="I453" s="234"/>
      <c r="J453" s="234"/>
      <c r="K453" s="234"/>
      <c r="L453" s="234"/>
      <c r="M453" s="234"/>
      <c r="N453" s="234"/>
      <c r="O453" s="234"/>
      <c r="P453" s="234"/>
      <c r="Q453" s="234"/>
      <c r="R453" s="234"/>
      <c r="S453" s="234"/>
      <c r="T453" s="234"/>
      <c r="U453" s="234"/>
      <c r="V453" s="234"/>
      <c r="W453" s="234"/>
      <c r="X453" s="234"/>
      <c r="Y453" s="234"/>
      <c r="Z453" s="234"/>
      <c r="AA453" s="234"/>
      <c r="AB453" s="234"/>
      <c r="AC453" s="234"/>
      <c r="AD453" s="234"/>
      <c r="AE453" s="234"/>
      <c r="AF453" s="234"/>
      <c r="AG453" s="234"/>
      <c r="AH453" s="234"/>
      <c r="AI453" s="234"/>
      <c r="AJ453" s="234"/>
      <c r="AK453" s="234"/>
      <c r="AL453" s="234"/>
      <c r="AM453" s="234"/>
      <c r="AN453" s="234"/>
      <c r="AO453" s="234"/>
      <c r="AP453" s="234"/>
      <c r="AQ453" s="234"/>
      <c r="AR453" s="234"/>
      <c r="AS453" s="234"/>
      <c r="AT453" s="234"/>
      <c r="AU453" s="234"/>
      <c r="AV453" s="234"/>
      <c r="AW453" s="234"/>
      <c r="AX453" s="234"/>
      <c r="AY453" s="234"/>
      <c r="AZ453" s="234"/>
    </row>
    <row r="454" spans="2:52" ht="12.75">
      <c r="B454" s="234"/>
      <c r="C454" s="234"/>
      <c r="D454" s="234"/>
      <c r="E454" s="234"/>
      <c r="F454" s="234"/>
      <c r="G454" s="234"/>
      <c r="H454" s="234"/>
      <c r="I454" s="234"/>
      <c r="J454" s="234"/>
      <c r="K454" s="234"/>
      <c r="L454" s="234"/>
      <c r="M454" s="234"/>
      <c r="N454" s="234"/>
      <c r="O454" s="234"/>
      <c r="P454" s="234"/>
      <c r="Q454" s="234"/>
      <c r="R454" s="234"/>
      <c r="S454" s="234"/>
      <c r="T454" s="234"/>
      <c r="U454" s="234"/>
      <c r="V454" s="234"/>
      <c r="W454" s="234"/>
      <c r="X454" s="234"/>
      <c r="Y454" s="234"/>
      <c r="Z454" s="234"/>
      <c r="AA454" s="234"/>
      <c r="AB454" s="234"/>
      <c r="AC454" s="234"/>
      <c r="AD454" s="234"/>
      <c r="AE454" s="234"/>
      <c r="AF454" s="234"/>
      <c r="AG454" s="234"/>
      <c r="AH454" s="234"/>
      <c r="AI454" s="234"/>
      <c r="AJ454" s="234"/>
      <c r="AK454" s="234"/>
      <c r="AL454" s="234"/>
      <c r="AM454" s="234"/>
      <c r="AN454" s="234"/>
      <c r="AO454" s="234"/>
      <c r="AP454" s="234"/>
      <c r="AQ454" s="234"/>
      <c r="AR454" s="234"/>
      <c r="AS454" s="234"/>
      <c r="AT454" s="234"/>
      <c r="AU454" s="234"/>
      <c r="AV454" s="234"/>
      <c r="AW454" s="234"/>
      <c r="AX454" s="234"/>
      <c r="AY454" s="234"/>
      <c r="AZ454" s="234"/>
    </row>
    <row r="455" spans="2:52" ht="12.75">
      <c r="B455" s="234"/>
      <c r="C455" s="234"/>
      <c r="D455" s="234"/>
      <c r="E455" s="234"/>
      <c r="F455" s="234"/>
      <c r="G455" s="234"/>
      <c r="H455" s="234"/>
      <c r="I455" s="234"/>
      <c r="J455" s="234"/>
      <c r="K455" s="234"/>
      <c r="L455" s="234"/>
      <c r="M455" s="234"/>
      <c r="N455" s="234"/>
      <c r="O455" s="234"/>
      <c r="P455" s="234"/>
      <c r="Q455" s="234"/>
      <c r="R455" s="234"/>
      <c r="S455" s="234"/>
      <c r="T455" s="234"/>
      <c r="U455" s="234"/>
      <c r="V455" s="234"/>
      <c r="W455" s="234"/>
      <c r="X455" s="234"/>
      <c r="Y455" s="234"/>
      <c r="Z455" s="234"/>
      <c r="AA455" s="234"/>
      <c r="AB455" s="234"/>
      <c r="AC455" s="234"/>
      <c r="AD455" s="234"/>
      <c r="AE455" s="234"/>
      <c r="AF455" s="234"/>
      <c r="AG455" s="234"/>
      <c r="AH455" s="234"/>
      <c r="AI455" s="234"/>
      <c r="AJ455" s="234"/>
      <c r="AK455" s="234"/>
      <c r="AL455" s="234"/>
      <c r="AM455" s="234"/>
      <c r="AN455" s="234"/>
      <c r="AO455" s="234"/>
      <c r="AP455" s="234"/>
      <c r="AQ455" s="234"/>
      <c r="AR455" s="234"/>
      <c r="AS455" s="234"/>
      <c r="AT455" s="234"/>
      <c r="AU455" s="234"/>
      <c r="AV455" s="234"/>
      <c r="AW455" s="234"/>
      <c r="AX455" s="234"/>
      <c r="AY455" s="234"/>
      <c r="AZ455" s="234"/>
    </row>
    <row r="456" spans="2:52" ht="12.75">
      <c r="B456" s="234"/>
      <c r="C456" s="234"/>
      <c r="D456" s="234"/>
      <c r="E456" s="234"/>
      <c r="F456" s="234"/>
      <c r="G456" s="234"/>
      <c r="H456" s="234"/>
      <c r="I456" s="234"/>
      <c r="J456" s="234"/>
      <c r="K456" s="234"/>
      <c r="L456" s="234"/>
      <c r="M456" s="234"/>
      <c r="N456" s="234"/>
      <c r="O456" s="234"/>
      <c r="P456" s="234"/>
      <c r="Q456" s="234"/>
      <c r="R456" s="234"/>
      <c r="S456" s="234"/>
      <c r="T456" s="234"/>
      <c r="U456" s="234"/>
      <c r="V456" s="234"/>
      <c r="W456" s="234"/>
      <c r="X456" s="234"/>
      <c r="Y456" s="234"/>
      <c r="Z456" s="234"/>
      <c r="AA456" s="234"/>
      <c r="AB456" s="234"/>
      <c r="AC456" s="234"/>
      <c r="AD456" s="234"/>
      <c r="AE456" s="234"/>
      <c r="AF456" s="234"/>
      <c r="AG456" s="234"/>
      <c r="AH456" s="234"/>
      <c r="AI456" s="234"/>
      <c r="AJ456" s="234"/>
      <c r="AK456" s="234"/>
      <c r="AL456" s="234"/>
      <c r="AM456" s="234"/>
      <c r="AN456" s="234"/>
      <c r="AO456" s="234"/>
      <c r="AP456" s="234"/>
      <c r="AQ456" s="234"/>
      <c r="AR456" s="234"/>
      <c r="AS456" s="234"/>
      <c r="AT456" s="234"/>
      <c r="AU456" s="234"/>
      <c r="AV456" s="234"/>
      <c r="AW456" s="234"/>
      <c r="AX456" s="234"/>
      <c r="AY456" s="234"/>
      <c r="AZ456" s="234"/>
    </row>
    <row r="457" spans="2:52" ht="12.75">
      <c r="B457" s="234"/>
      <c r="C457" s="234"/>
      <c r="D457" s="234"/>
      <c r="E457" s="234"/>
      <c r="F457" s="234"/>
      <c r="G457" s="234"/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4"/>
      <c r="S457" s="234"/>
      <c r="T457" s="234"/>
      <c r="U457" s="234"/>
      <c r="V457" s="234"/>
      <c r="W457" s="234"/>
      <c r="X457" s="234"/>
      <c r="Y457" s="234"/>
      <c r="Z457" s="234"/>
      <c r="AA457" s="234"/>
      <c r="AB457" s="234"/>
      <c r="AC457" s="234"/>
      <c r="AD457" s="234"/>
      <c r="AE457" s="234"/>
      <c r="AF457" s="234"/>
      <c r="AG457" s="234"/>
      <c r="AH457" s="234"/>
      <c r="AI457" s="234"/>
      <c r="AJ457" s="234"/>
      <c r="AK457" s="234"/>
      <c r="AL457" s="234"/>
      <c r="AM457" s="234"/>
      <c r="AN457" s="234"/>
      <c r="AO457" s="234"/>
      <c r="AP457" s="234"/>
      <c r="AQ457" s="234"/>
      <c r="AR457" s="234"/>
      <c r="AS457" s="234"/>
      <c r="AT457" s="234"/>
      <c r="AU457" s="234"/>
      <c r="AV457" s="234"/>
      <c r="AW457" s="234"/>
      <c r="AX457" s="234"/>
      <c r="AY457" s="234"/>
      <c r="AZ457" s="234"/>
    </row>
    <row r="458" spans="2:52" ht="12.75">
      <c r="B458" s="234"/>
      <c r="C458" s="234"/>
      <c r="D458" s="234"/>
      <c r="E458" s="234"/>
      <c r="F458" s="234"/>
      <c r="G458" s="234"/>
      <c r="H458" s="234"/>
      <c r="I458" s="234"/>
      <c r="J458" s="234"/>
      <c r="K458" s="234"/>
      <c r="L458" s="234"/>
      <c r="M458" s="234"/>
      <c r="N458" s="234"/>
      <c r="O458" s="234"/>
      <c r="P458" s="234"/>
      <c r="Q458" s="234"/>
      <c r="R458" s="234"/>
      <c r="S458" s="234"/>
      <c r="T458" s="234"/>
      <c r="U458" s="234"/>
      <c r="V458" s="234"/>
      <c r="W458" s="234"/>
      <c r="X458" s="234"/>
      <c r="Y458" s="234"/>
      <c r="Z458" s="234"/>
      <c r="AA458" s="234"/>
      <c r="AB458" s="234"/>
      <c r="AC458" s="234"/>
      <c r="AD458" s="234"/>
      <c r="AE458" s="234"/>
      <c r="AF458" s="234"/>
      <c r="AG458" s="234"/>
      <c r="AH458" s="234"/>
      <c r="AI458" s="234"/>
      <c r="AJ458" s="234"/>
      <c r="AK458" s="234"/>
      <c r="AL458" s="234"/>
      <c r="AM458" s="234"/>
      <c r="AN458" s="234"/>
      <c r="AO458" s="234"/>
      <c r="AP458" s="234"/>
      <c r="AQ458" s="234"/>
      <c r="AR458" s="234"/>
      <c r="AS458" s="234"/>
      <c r="AT458" s="234"/>
      <c r="AU458" s="234"/>
      <c r="AV458" s="234"/>
      <c r="AW458" s="234"/>
      <c r="AX458" s="234"/>
      <c r="AY458" s="234"/>
      <c r="AZ458" s="234"/>
    </row>
    <row r="459" spans="2:52" ht="12.75">
      <c r="B459" s="234"/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4"/>
      <c r="Z459" s="234"/>
      <c r="AA459" s="234"/>
      <c r="AB459" s="234"/>
      <c r="AC459" s="234"/>
      <c r="AD459" s="234"/>
      <c r="AE459" s="234"/>
      <c r="AF459" s="234"/>
      <c r="AG459" s="234"/>
      <c r="AH459" s="234"/>
      <c r="AI459" s="234"/>
      <c r="AJ459" s="234"/>
      <c r="AK459" s="234"/>
      <c r="AL459" s="234"/>
      <c r="AM459" s="234"/>
      <c r="AN459" s="234"/>
      <c r="AO459" s="234"/>
      <c r="AP459" s="234"/>
      <c r="AQ459" s="234"/>
      <c r="AR459" s="234"/>
      <c r="AS459" s="234"/>
      <c r="AT459" s="234"/>
      <c r="AU459" s="234"/>
      <c r="AV459" s="234"/>
      <c r="AW459" s="234"/>
      <c r="AX459" s="234"/>
      <c r="AY459" s="234"/>
      <c r="AZ459" s="234"/>
    </row>
    <row r="460" spans="2:52" ht="12.75">
      <c r="B460" s="234"/>
      <c r="C460" s="234"/>
      <c r="D460" s="234"/>
      <c r="E460" s="234"/>
      <c r="F460" s="234"/>
      <c r="G460" s="234"/>
      <c r="H460" s="234"/>
      <c r="I460" s="234"/>
      <c r="J460" s="234"/>
      <c r="K460" s="234"/>
      <c r="L460" s="234"/>
      <c r="M460" s="234"/>
      <c r="N460" s="234"/>
      <c r="O460" s="234"/>
      <c r="P460" s="234"/>
      <c r="Q460" s="234"/>
      <c r="R460" s="234"/>
      <c r="S460" s="234"/>
      <c r="T460" s="234"/>
      <c r="U460" s="234"/>
      <c r="V460" s="234"/>
      <c r="W460" s="234"/>
      <c r="X460" s="234"/>
      <c r="Y460" s="234"/>
      <c r="Z460" s="234"/>
      <c r="AA460" s="234"/>
      <c r="AB460" s="234"/>
      <c r="AC460" s="234"/>
      <c r="AD460" s="234"/>
      <c r="AE460" s="234"/>
      <c r="AF460" s="234"/>
      <c r="AG460" s="234"/>
      <c r="AH460" s="234"/>
      <c r="AI460" s="234"/>
      <c r="AJ460" s="234"/>
      <c r="AK460" s="234"/>
      <c r="AL460" s="234"/>
      <c r="AM460" s="234"/>
      <c r="AN460" s="234"/>
      <c r="AO460" s="234"/>
      <c r="AP460" s="234"/>
      <c r="AQ460" s="234"/>
      <c r="AR460" s="234"/>
      <c r="AS460" s="234"/>
      <c r="AT460" s="234"/>
      <c r="AU460" s="234"/>
      <c r="AV460" s="234"/>
      <c r="AW460" s="234"/>
      <c r="AX460" s="234"/>
      <c r="AY460" s="234"/>
      <c r="AZ460" s="234"/>
    </row>
    <row r="461" spans="2:52" ht="12.75">
      <c r="B461" s="234"/>
      <c r="C461" s="234"/>
      <c r="D461" s="234"/>
      <c r="E461" s="234"/>
      <c r="F461" s="234"/>
      <c r="G461" s="234"/>
      <c r="H461" s="234"/>
      <c r="I461" s="234"/>
      <c r="J461" s="234"/>
      <c r="K461" s="234"/>
      <c r="L461" s="234"/>
      <c r="M461" s="234"/>
      <c r="N461" s="234"/>
      <c r="O461" s="234"/>
      <c r="P461" s="234"/>
      <c r="Q461" s="234"/>
      <c r="R461" s="234"/>
      <c r="S461" s="234"/>
      <c r="T461" s="234"/>
      <c r="U461" s="234"/>
      <c r="V461" s="234"/>
      <c r="W461" s="234"/>
      <c r="X461" s="234"/>
      <c r="Y461" s="234"/>
      <c r="Z461" s="234"/>
      <c r="AA461" s="234"/>
      <c r="AB461" s="234"/>
      <c r="AC461" s="234"/>
      <c r="AD461" s="234"/>
      <c r="AE461" s="234"/>
      <c r="AF461" s="234"/>
      <c r="AG461" s="234"/>
      <c r="AH461" s="234"/>
      <c r="AI461" s="234"/>
      <c r="AJ461" s="234"/>
      <c r="AK461" s="234"/>
      <c r="AL461" s="234"/>
      <c r="AM461" s="234"/>
      <c r="AN461" s="234"/>
      <c r="AO461" s="234"/>
      <c r="AP461" s="234"/>
      <c r="AQ461" s="234"/>
      <c r="AR461" s="234"/>
      <c r="AS461" s="234"/>
      <c r="AT461" s="234"/>
      <c r="AU461" s="234"/>
      <c r="AV461" s="234"/>
      <c r="AW461" s="234"/>
      <c r="AX461" s="234"/>
      <c r="AY461" s="234"/>
      <c r="AZ461" s="234"/>
    </row>
    <row r="462" spans="2:52" ht="12.75">
      <c r="B462" s="234"/>
      <c r="C462" s="234"/>
      <c r="D462" s="234"/>
      <c r="E462" s="234"/>
      <c r="F462" s="234"/>
      <c r="G462" s="234"/>
      <c r="H462" s="234"/>
      <c r="I462" s="234"/>
      <c r="J462" s="234"/>
      <c r="K462" s="234"/>
      <c r="L462" s="234"/>
      <c r="M462" s="234"/>
      <c r="N462" s="234"/>
      <c r="O462" s="234"/>
      <c r="P462" s="234"/>
      <c r="Q462" s="234"/>
      <c r="R462" s="234"/>
      <c r="S462" s="234"/>
      <c r="T462" s="234"/>
      <c r="U462" s="234"/>
      <c r="V462" s="234"/>
      <c r="W462" s="234"/>
      <c r="X462" s="234"/>
      <c r="Y462" s="234"/>
      <c r="Z462" s="234"/>
      <c r="AA462" s="234"/>
      <c r="AB462" s="234"/>
      <c r="AC462" s="234"/>
      <c r="AD462" s="234"/>
      <c r="AE462" s="234"/>
      <c r="AF462" s="234"/>
      <c r="AG462" s="234"/>
      <c r="AH462" s="234"/>
      <c r="AI462" s="234"/>
      <c r="AJ462" s="234"/>
      <c r="AK462" s="234"/>
      <c r="AL462" s="234"/>
      <c r="AM462" s="234"/>
      <c r="AN462" s="234"/>
      <c r="AO462" s="234"/>
      <c r="AP462" s="234"/>
      <c r="AQ462" s="234"/>
      <c r="AR462" s="234"/>
      <c r="AS462" s="234"/>
      <c r="AT462" s="234"/>
      <c r="AU462" s="234"/>
      <c r="AV462" s="234"/>
      <c r="AW462" s="234"/>
      <c r="AX462" s="234"/>
      <c r="AY462" s="234"/>
      <c r="AZ462" s="234"/>
    </row>
    <row r="463" spans="2:52" ht="12.75">
      <c r="B463" s="234"/>
      <c r="C463" s="234"/>
      <c r="D463" s="234"/>
      <c r="E463" s="234"/>
      <c r="F463" s="234"/>
      <c r="G463" s="234"/>
      <c r="H463" s="234"/>
      <c r="I463" s="234"/>
      <c r="J463" s="234"/>
      <c r="K463" s="234"/>
      <c r="L463" s="234"/>
      <c r="M463" s="234"/>
      <c r="N463" s="234"/>
      <c r="O463" s="234"/>
      <c r="P463" s="234"/>
      <c r="Q463" s="234"/>
      <c r="R463" s="234"/>
      <c r="S463" s="234"/>
      <c r="T463" s="234"/>
      <c r="U463" s="234"/>
      <c r="V463" s="234"/>
      <c r="W463" s="234"/>
      <c r="X463" s="234"/>
      <c r="Y463" s="234"/>
      <c r="Z463" s="234"/>
      <c r="AA463" s="234"/>
      <c r="AB463" s="234"/>
      <c r="AC463" s="234"/>
      <c r="AD463" s="234"/>
      <c r="AE463" s="234"/>
      <c r="AF463" s="234"/>
      <c r="AG463" s="234"/>
      <c r="AH463" s="234"/>
      <c r="AI463" s="234"/>
      <c r="AJ463" s="234"/>
      <c r="AK463" s="234"/>
      <c r="AL463" s="234"/>
      <c r="AM463" s="234"/>
      <c r="AN463" s="234"/>
      <c r="AO463" s="234"/>
      <c r="AP463" s="234"/>
      <c r="AQ463" s="234"/>
      <c r="AR463" s="234"/>
      <c r="AS463" s="234"/>
      <c r="AT463" s="234"/>
      <c r="AU463" s="234"/>
      <c r="AV463" s="234"/>
      <c r="AW463" s="234"/>
      <c r="AX463" s="234"/>
      <c r="AY463" s="234"/>
      <c r="AZ463" s="234"/>
    </row>
    <row r="464" spans="2:52" ht="12.75">
      <c r="B464" s="234"/>
      <c r="C464" s="234"/>
      <c r="D464" s="234"/>
      <c r="E464" s="234"/>
      <c r="F464" s="234"/>
      <c r="G464" s="234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  <c r="T464" s="234"/>
      <c r="U464" s="234"/>
      <c r="V464" s="234"/>
      <c r="W464" s="234"/>
      <c r="X464" s="234"/>
      <c r="Y464" s="234"/>
      <c r="Z464" s="234"/>
      <c r="AA464" s="234"/>
      <c r="AB464" s="234"/>
      <c r="AC464" s="234"/>
      <c r="AD464" s="234"/>
      <c r="AE464" s="234"/>
      <c r="AF464" s="234"/>
      <c r="AG464" s="234"/>
      <c r="AH464" s="234"/>
      <c r="AI464" s="234"/>
      <c r="AJ464" s="234"/>
      <c r="AK464" s="234"/>
      <c r="AL464" s="234"/>
      <c r="AM464" s="234"/>
      <c r="AN464" s="234"/>
      <c r="AO464" s="234"/>
      <c r="AP464" s="234"/>
      <c r="AQ464" s="234"/>
      <c r="AR464" s="234"/>
      <c r="AS464" s="234"/>
      <c r="AT464" s="234"/>
      <c r="AU464" s="234"/>
      <c r="AV464" s="234"/>
      <c r="AW464" s="234"/>
      <c r="AX464" s="234"/>
      <c r="AY464" s="234"/>
      <c r="AZ464" s="234"/>
    </row>
    <row r="465" spans="2:52" ht="12.75">
      <c r="B465" s="234"/>
      <c r="C465" s="234"/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234"/>
      <c r="Q465" s="234"/>
      <c r="R465" s="234"/>
      <c r="S465" s="234"/>
      <c r="T465" s="234"/>
      <c r="U465" s="234"/>
      <c r="V465" s="234"/>
      <c r="W465" s="234"/>
      <c r="X465" s="234"/>
      <c r="Y465" s="234"/>
      <c r="Z465" s="234"/>
      <c r="AA465" s="234"/>
      <c r="AB465" s="234"/>
      <c r="AC465" s="234"/>
      <c r="AD465" s="234"/>
      <c r="AE465" s="234"/>
      <c r="AF465" s="234"/>
      <c r="AG465" s="234"/>
      <c r="AH465" s="234"/>
      <c r="AI465" s="234"/>
      <c r="AJ465" s="234"/>
      <c r="AK465" s="234"/>
      <c r="AL465" s="234"/>
      <c r="AM465" s="234"/>
      <c r="AN465" s="234"/>
      <c r="AO465" s="234"/>
      <c r="AP465" s="234"/>
      <c r="AQ465" s="234"/>
      <c r="AR465" s="234"/>
      <c r="AS465" s="234"/>
      <c r="AT465" s="234"/>
      <c r="AU465" s="234"/>
      <c r="AV465" s="234"/>
      <c r="AW465" s="234"/>
      <c r="AX465" s="234"/>
      <c r="AY465" s="234"/>
      <c r="AZ465" s="234"/>
    </row>
    <row r="466" spans="2:52" ht="12.75">
      <c r="B466" s="234"/>
      <c r="C466" s="234"/>
      <c r="D466" s="234"/>
      <c r="E466" s="234"/>
      <c r="F466" s="234"/>
      <c r="G466" s="234"/>
      <c r="H466" s="234"/>
      <c r="I466" s="234"/>
      <c r="J466" s="234"/>
      <c r="K466" s="234"/>
      <c r="L466" s="234"/>
      <c r="M466" s="234"/>
      <c r="N466" s="234"/>
      <c r="O466" s="234"/>
      <c r="P466" s="234"/>
      <c r="Q466" s="234"/>
      <c r="R466" s="234"/>
      <c r="S466" s="234"/>
      <c r="T466" s="234"/>
      <c r="U466" s="234"/>
      <c r="V466" s="234"/>
      <c r="W466" s="234"/>
      <c r="X466" s="234"/>
      <c r="Y466" s="234"/>
      <c r="Z466" s="234"/>
      <c r="AA466" s="234"/>
      <c r="AB466" s="234"/>
      <c r="AC466" s="234"/>
      <c r="AD466" s="234"/>
      <c r="AE466" s="234"/>
      <c r="AF466" s="234"/>
      <c r="AG466" s="234"/>
      <c r="AH466" s="234"/>
      <c r="AI466" s="234"/>
      <c r="AJ466" s="234"/>
      <c r="AK466" s="234"/>
      <c r="AL466" s="234"/>
      <c r="AM466" s="234"/>
      <c r="AN466" s="234"/>
      <c r="AO466" s="234"/>
      <c r="AP466" s="234"/>
      <c r="AQ466" s="234"/>
      <c r="AR466" s="234"/>
      <c r="AS466" s="234"/>
      <c r="AT466" s="234"/>
      <c r="AU466" s="234"/>
      <c r="AV466" s="234"/>
      <c r="AW466" s="234"/>
      <c r="AX466" s="234"/>
      <c r="AY466" s="234"/>
      <c r="AZ466" s="234"/>
    </row>
    <row r="467" spans="2:52" ht="12.75">
      <c r="B467" s="234"/>
      <c r="C467" s="234"/>
      <c r="D467" s="234"/>
      <c r="E467" s="234"/>
      <c r="F467" s="234"/>
      <c r="G467" s="234"/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  <c r="T467" s="234"/>
      <c r="U467" s="234"/>
      <c r="V467" s="234"/>
      <c r="W467" s="234"/>
      <c r="X467" s="234"/>
      <c r="Y467" s="234"/>
      <c r="Z467" s="234"/>
      <c r="AA467" s="234"/>
      <c r="AB467" s="234"/>
      <c r="AC467" s="234"/>
      <c r="AD467" s="234"/>
      <c r="AE467" s="234"/>
      <c r="AF467" s="234"/>
      <c r="AG467" s="234"/>
      <c r="AH467" s="234"/>
      <c r="AI467" s="234"/>
      <c r="AJ467" s="234"/>
      <c r="AK467" s="234"/>
      <c r="AL467" s="234"/>
      <c r="AM467" s="234"/>
      <c r="AN467" s="234"/>
      <c r="AO467" s="234"/>
      <c r="AP467" s="234"/>
      <c r="AQ467" s="234"/>
      <c r="AR467" s="234"/>
      <c r="AS467" s="234"/>
      <c r="AT467" s="234"/>
      <c r="AU467" s="234"/>
      <c r="AV467" s="234"/>
      <c r="AW467" s="234"/>
      <c r="AX467" s="234"/>
      <c r="AY467" s="234"/>
      <c r="AZ467" s="234"/>
    </row>
    <row r="468" spans="2:52" ht="12.75">
      <c r="B468" s="234"/>
      <c r="C468" s="234"/>
      <c r="D468" s="234"/>
      <c r="E468" s="234"/>
      <c r="F468" s="234"/>
      <c r="G468" s="234"/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  <c r="T468" s="234"/>
      <c r="U468" s="234"/>
      <c r="V468" s="234"/>
      <c r="W468" s="234"/>
      <c r="X468" s="234"/>
      <c r="Y468" s="234"/>
      <c r="Z468" s="234"/>
      <c r="AA468" s="234"/>
      <c r="AB468" s="234"/>
      <c r="AC468" s="234"/>
      <c r="AD468" s="234"/>
      <c r="AE468" s="234"/>
      <c r="AF468" s="234"/>
      <c r="AG468" s="234"/>
      <c r="AH468" s="234"/>
      <c r="AI468" s="234"/>
      <c r="AJ468" s="234"/>
      <c r="AK468" s="234"/>
      <c r="AL468" s="234"/>
      <c r="AM468" s="234"/>
      <c r="AN468" s="234"/>
      <c r="AO468" s="234"/>
      <c r="AP468" s="234"/>
      <c r="AQ468" s="234"/>
      <c r="AR468" s="234"/>
      <c r="AS468" s="234"/>
      <c r="AT468" s="234"/>
      <c r="AU468" s="234"/>
      <c r="AV468" s="234"/>
      <c r="AW468" s="234"/>
      <c r="AX468" s="234"/>
      <c r="AY468" s="234"/>
      <c r="AZ468" s="234"/>
    </row>
    <row r="469" spans="2:52" ht="12.75">
      <c r="B469" s="234"/>
      <c r="C469" s="234"/>
      <c r="D469" s="234"/>
      <c r="E469" s="234"/>
      <c r="F469" s="234"/>
      <c r="G469" s="234"/>
      <c r="H469" s="234"/>
      <c r="I469" s="234"/>
      <c r="J469" s="234"/>
      <c r="K469" s="234"/>
      <c r="L469" s="234"/>
      <c r="M469" s="234"/>
      <c r="N469" s="234"/>
      <c r="O469" s="234"/>
      <c r="P469" s="234"/>
      <c r="Q469" s="234"/>
      <c r="R469" s="234"/>
      <c r="S469" s="234"/>
      <c r="T469" s="234"/>
      <c r="U469" s="234"/>
      <c r="V469" s="234"/>
      <c r="W469" s="234"/>
      <c r="X469" s="234"/>
      <c r="Y469" s="234"/>
      <c r="Z469" s="234"/>
      <c r="AA469" s="234"/>
      <c r="AB469" s="234"/>
      <c r="AC469" s="234"/>
      <c r="AD469" s="234"/>
      <c r="AE469" s="234"/>
      <c r="AF469" s="234"/>
      <c r="AG469" s="234"/>
      <c r="AH469" s="234"/>
      <c r="AI469" s="234"/>
      <c r="AJ469" s="234"/>
      <c r="AK469" s="234"/>
      <c r="AL469" s="234"/>
      <c r="AM469" s="234"/>
      <c r="AN469" s="234"/>
      <c r="AO469" s="234"/>
      <c r="AP469" s="234"/>
      <c r="AQ469" s="234"/>
      <c r="AR469" s="234"/>
      <c r="AS469" s="234"/>
      <c r="AT469" s="234"/>
      <c r="AU469" s="234"/>
      <c r="AV469" s="234"/>
      <c r="AW469" s="234"/>
      <c r="AX469" s="234"/>
      <c r="AY469" s="234"/>
      <c r="AZ469" s="234"/>
    </row>
    <row r="470" spans="2:52" ht="12.75">
      <c r="B470" s="234"/>
      <c r="C470" s="234"/>
      <c r="D470" s="234"/>
      <c r="E470" s="234"/>
      <c r="F470" s="234"/>
      <c r="G470" s="234"/>
      <c r="H470" s="234"/>
      <c r="I470" s="234"/>
      <c r="J470" s="234"/>
      <c r="K470" s="234"/>
      <c r="L470" s="234"/>
      <c r="M470" s="234"/>
      <c r="N470" s="234"/>
      <c r="O470" s="234"/>
      <c r="P470" s="234"/>
      <c r="Q470" s="234"/>
      <c r="R470" s="234"/>
      <c r="S470" s="234"/>
      <c r="T470" s="234"/>
      <c r="U470" s="234"/>
      <c r="V470" s="234"/>
      <c r="W470" s="234"/>
      <c r="X470" s="234"/>
      <c r="Y470" s="234"/>
      <c r="Z470" s="234"/>
      <c r="AA470" s="234"/>
      <c r="AB470" s="234"/>
      <c r="AC470" s="234"/>
      <c r="AD470" s="234"/>
      <c r="AE470" s="234"/>
      <c r="AF470" s="234"/>
      <c r="AG470" s="234"/>
      <c r="AH470" s="234"/>
      <c r="AI470" s="234"/>
      <c r="AJ470" s="234"/>
      <c r="AK470" s="234"/>
      <c r="AL470" s="234"/>
      <c r="AM470" s="234"/>
      <c r="AN470" s="234"/>
      <c r="AO470" s="234"/>
      <c r="AP470" s="234"/>
      <c r="AQ470" s="234"/>
      <c r="AR470" s="234"/>
      <c r="AS470" s="234"/>
      <c r="AT470" s="234"/>
      <c r="AU470" s="234"/>
      <c r="AV470" s="234"/>
      <c r="AW470" s="234"/>
      <c r="AX470" s="234"/>
      <c r="AY470" s="234"/>
      <c r="AZ470" s="234"/>
    </row>
    <row r="471" spans="2:52" ht="12.75">
      <c r="B471" s="234"/>
      <c r="C471" s="234"/>
      <c r="D471" s="234"/>
      <c r="E471" s="234"/>
      <c r="F471" s="234"/>
      <c r="G471" s="234"/>
      <c r="H471" s="234"/>
      <c r="I471" s="234"/>
      <c r="J471" s="234"/>
      <c r="K471" s="234"/>
      <c r="L471" s="234"/>
      <c r="M471" s="234"/>
      <c r="N471" s="234"/>
      <c r="O471" s="234"/>
      <c r="P471" s="234"/>
      <c r="Q471" s="234"/>
      <c r="R471" s="234"/>
      <c r="S471" s="234"/>
      <c r="T471" s="234"/>
      <c r="U471" s="234"/>
      <c r="V471" s="234"/>
      <c r="W471" s="234"/>
      <c r="X471" s="234"/>
      <c r="Y471" s="234"/>
      <c r="Z471" s="234"/>
      <c r="AA471" s="234"/>
      <c r="AB471" s="234"/>
      <c r="AC471" s="234"/>
      <c r="AD471" s="234"/>
      <c r="AE471" s="234"/>
      <c r="AF471" s="234"/>
      <c r="AG471" s="234"/>
      <c r="AH471" s="234"/>
      <c r="AI471" s="234"/>
      <c r="AJ471" s="234"/>
      <c r="AK471" s="234"/>
      <c r="AL471" s="234"/>
      <c r="AM471" s="234"/>
      <c r="AN471" s="234"/>
      <c r="AO471" s="234"/>
      <c r="AP471" s="234"/>
      <c r="AQ471" s="234"/>
      <c r="AR471" s="234"/>
      <c r="AS471" s="234"/>
      <c r="AT471" s="234"/>
      <c r="AU471" s="234"/>
      <c r="AV471" s="234"/>
      <c r="AW471" s="234"/>
      <c r="AX471" s="234"/>
      <c r="AY471" s="234"/>
      <c r="AZ471" s="234"/>
    </row>
    <row r="472" spans="2:52" ht="12.75">
      <c r="B472" s="234"/>
      <c r="C472" s="234"/>
      <c r="D472" s="234"/>
      <c r="E472" s="234"/>
      <c r="F472" s="234"/>
      <c r="G472" s="234"/>
      <c r="H472" s="234"/>
      <c r="I472" s="234"/>
      <c r="J472" s="234"/>
      <c r="K472" s="234"/>
      <c r="L472" s="234"/>
      <c r="M472" s="234"/>
      <c r="N472" s="234"/>
      <c r="O472" s="234"/>
      <c r="P472" s="234"/>
      <c r="Q472" s="234"/>
      <c r="R472" s="234"/>
      <c r="S472" s="234"/>
      <c r="T472" s="234"/>
      <c r="U472" s="234"/>
      <c r="V472" s="234"/>
      <c r="W472" s="234"/>
      <c r="X472" s="234"/>
      <c r="Y472" s="234"/>
      <c r="Z472" s="234"/>
      <c r="AA472" s="234"/>
      <c r="AB472" s="234"/>
      <c r="AC472" s="234"/>
      <c r="AD472" s="234"/>
      <c r="AE472" s="234"/>
      <c r="AF472" s="234"/>
      <c r="AG472" s="234"/>
      <c r="AH472" s="234"/>
      <c r="AI472" s="234"/>
      <c r="AJ472" s="234"/>
      <c r="AK472" s="234"/>
      <c r="AL472" s="234"/>
      <c r="AM472" s="234"/>
      <c r="AN472" s="234"/>
      <c r="AO472" s="234"/>
      <c r="AP472" s="234"/>
      <c r="AQ472" s="234"/>
      <c r="AR472" s="234"/>
      <c r="AS472" s="234"/>
      <c r="AT472" s="234"/>
      <c r="AU472" s="234"/>
      <c r="AV472" s="234"/>
      <c r="AW472" s="234"/>
      <c r="AX472" s="234"/>
      <c r="AY472" s="234"/>
      <c r="AZ472" s="234"/>
    </row>
    <row r="473" spans="2:52" ht="12.75">
      <c r="B473" s="234"/>
      <c r="C473" s="234"/>
      <c r="D473" s="234"/>
      <c r="E473" s="234"/>
      <c r="F473" s="234"/>
      <c r="G473" s="234"/>
      <c r="H473" s="234"/>
      <c r="I473" s="234"/>
      <c r="J473" s="234"/>
      <c r="K473" s="234"/>
      <c r="L473" s="234"/>
      <c r="M473" s="234"/>
      <c r="N473" s="234"/>
      <c r="O473" s="234"/>
      <c r="P473" s="234"/>
      <c r="Q473" s="234"/>
      <c r="R473" s="234"/>
      <c r="S473" s="234"/>
      <c r="T473" s="234"/>
      <c r="U473" s="234"/>
      <c r="V473" s="234"/>
      <c r="W473" s="234"/>
      <c r="X473" s="234"/>
      <c r="Y473" s="234"/>
      <c r="Z473" s="234"/>
      <c r="AA473" s="234"/>
      <c r="AB473" s="234"/>
      <c r="AC473" s="234"/>
      <c r="AD473" s="234"/>
      <c r="AE473" s="234"/>
      <c r="AF473" s="234"/>
      <c r="AG473" s="234"/>
      <c r="AH473" s="234"/>
      <c r="AI473" s="234"/>
      <c r="AJ473" s="234"/>
      <c r="AK473" s="234"/>
      <c r="AL473" s="234"/>
      <c r="AM473" s="234"/>
      <c r="AN473" s="234"/>
      <c r="AO473" s="234"/>
      <c r="AP473" s="234"/>
      <c r="AQ473" s="234"/>
      <c r="AR473" s="234"/>
      <c r="AS473" s="234"/>
      <c r="AT473" s="234"/>
      <c r="AU473" s="234"/>
      <c r="AV473" s="234"/>
      <c r="AW473" s="234"/>
      <c r="AX473" s="234"/>
      <c r="AY473" s="234"/>
      <c r="AZ473" s="234"/>
    </row>
    <row r="474" spans="2:52" ht="12.75">
      <c r="B474" s="234"/>
      <c r="C474" s="234"/>
      <c r="D474" s="234"/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4"/>
      <c r="X474" s="234"/>
      <c r="Y474" s="234"/>
      <c r="Z474" s="234"/>
      <c r="AA474" s="234"/>
      <c r="AB474" s="234"/>
      <c r="AC474" s="234"/>
      <c r="AD474" s="234"/>
      <c r="AE474" s="234"/>
      <c r="AF474" s="234"/>
      <c r="AG474" s="234"/>
      <c r="AH474" s="234"/>
      <c r="AI474" s="234"/>
      <c r="AJ474" s="234"/>
      <c r="AK474" s="234"/>
      <c r="AL474" s="234"/>
      <c r="AM474" s="234"/>
      <c r="AN474" s="234"/>
      <c r="AO474" s="234"/>
      <c r="AP474" s="234"/>
      <c r="AQ474" s="234"/>
      <c r="AR474" s="234"/>
      <c r="AS474" s="234"/>
      <c r="AT474" s="234"/>
      <c r="AU474" s="234"/>
      <c r="AV474" s="234"/>
      <c r="AW474" s="234"/>
      <c r="AX474" s="234"/>
      <c r="AY474" s="234"/>
      <c r="AZ474" s="234"/>
    </row>
    <row r="475" spans="2:52" ht="12.75">
      <c r="B475" s="234"/>
      <c r="C475" s="234"/>
      <c r="D475" s="234"/>
      <c r="E475" s="234"/>
      <c r="F475" s="234"/>
      <c r="G475" s="234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  <c r="T475" s="234"/>
      <c r="U475" s="234"/>
      <c r="V475" s="234"/>
      <c r="W475" s="234"/>
      <c r="X475" s="234"/>
      <c r="Y475" s="234"/>
      <c r="Z475" s="234"/>
      <c r="AA475" s="234"/>
      <c r="AB475" s="234"/>
      <c r="AC475" s="234"/>
      <c r="AD475" s="234"/>
      <c r="AE475" s="234"/>
      <c r="AF475" s="234"/>
      <c r="AG475" s="234"/>
      <c r="AH475" s="234"/>
      <c r="AI475" s="234"/>
      <c r="AJ475" s="234"/>
      <c r="AK475" s="234"/>
      <c r="AL475" s="234"/>
      <c r="AM475" s="234"/>
      <c r="AN475" s="234"/>
      <c r="AO475" s="234"/>
      <c r="AP475" s="234"/>
      <c r="AQ475" s="234"/>
      <c r="AR475" s="234"/>
      <c r="AS475" s="234"/>
      <c r="AT475" s="234"/>
      <c r="AU475" s="234"/>
      <c r="AV475" s="234"/>
      <c r="AW475" s="234"/>
      <c r="AX475" s="234"/>
      <c r="AY475" s="234"/>
      <c r="AZ475" s="234"/>
    </row>
    <row r="476" spans="2:52" ht="12.75">
      <c r="B476" s="234"/>
      <c r="C476" s="234"/>
      <c r="D476" s="234"/>
      <c r="E476" s="234"/>
      <c r="F476" s="234"/>
      <c r="G476" s="234"/>
      <c r="H476" s="234"/>
      <c r="I476" s="234"/>
      <c r="J476" s="234"/>
      <c r="K476" s="234"/>
      <c r="L476" s="234"/>
      <c r="M476" s="234"/>
      <c r="N476" s="234"/>
      <c r="O476" s="234"/>
      <c r="P476" s="234"/>
      <c r="Q476" s="234"/>
      <c r="R476" s="234"/>
      <c r="S476" s="234"/>
      <c r="T476" s="234"/>
      <c r="U476" s="234"/>
      <c r="V476" s="234"/>
      <c r="W476" s="234"/>
      <c r="X476" s="234"/>
      <c r="Y476" s="234"/>
      <c r="Z476" s="234"/>
      <c r="AA476" s="234"/>
      <c r="AB476" s="234"/>
      <c r="AC476" s="234"/>
      <c r="AD476" s="234"/>
      <c r="AE476" s="234"/>
      <c r="AF476" s="234"/>
      <c r="AG476" s="234"/>
      <c r="AH476" s="234"/>
      <c r="AI476" s="234"/>
      <c r="AJ476" s="234"/>
      <c r="AK476" s="234"/>
      <c r="AL476" s="234"/>
      <c r="AM476" s="234"/>
      <c r="AN476" s="234"/>
      <c r="AO476" s="234"/>
      <c r="AP476" s="234"/>
      <c r="AQ476" s="234"/>
      <c r="AR476" s="234"/>
      <c r="AS476" s="234"/>
      <c r="AT476" s="234"/>
      <c r="AU476" s="234"/>
      <c r="AV476" s="234"/>
      <c r="AW476" s="234"/>
      <c r="AX476" s="234"/>
      <c r="AY476" s="234"/>
      <c r="AZ476" s="234"/>
    </row>
    <row r="477" spans="2:52" ht="12.75">
      <c r="B477" s="234"/>
      <c r="C477" s="234"/>
      <c r="D477" s="234"/>
      <c r="E477" s="234"/>
      <c r="F477" s="234"/>
      <c r="G477" s="234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  <c r="T477" s="234"/>
      <c r="U477" s="234"/>
      <c r="V477" s="234"/>
      <c r="W477" s="234"/>
      <c r="X477" s="234"/>
      <c r="Y477" s="234"/>
      <c r="Z477" s="234"/>
      <c r="AA477" s="234"/>
      <c r="AB477" s="234"/>
      <c r="AC477" s="234"/>
      <c r="AD477" s="234"/>
      <c r="AE477" s="234"/>
      <c r="AF477" s="234"/>
      <c r="AG477" s="234"/>
      <c r="AH477" s="234"/>
      <c r="AI477" s="234"/>
      <c r="AJ477" s="234"/>
      <c r="AK477" s="234"/>
      <c r="AL477" s="234"/>
      <c r="AM477" s="234"/>
      <c r="AN477" s="234"/>
      <c r="AO477" s="234"/>
      <c r="AP477" s="234"/>
      <c r="AQ477" s="234"/>
      <c r="AR477" s="234"/>
      <c r="AS477" s="234"/>
      <c r="AT477" s="234"/>
      <c r="AU477" s="234"/>
      <c r="AV477" s="234"/>
      <c r="AW477" s="234"/>
      <c r="AX477" s="234"/>
      <c r="AY477" s="234"/>
      <c r="AZ477" s="234"/>
    </row>
    <row r="478" spans="2:52" ht="12.75">
      <c r="B478" s="234"/>
      <c r="C478" s="234"/>
      <c r="D478" s="234"/>
      <c r="E478" s="234"/>
      <c r="F478" s="234"/>
      <c r="G478" s="234"/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  <c r="T478" s="234"/>
      <c r="U478" s="234"/>
      <c r="V478" s="234"/>
      <c r="W478" s="234"/>
      <c r="X478" s="234"/>
      <c r="Y478" s="234"/>
      <c r="Z478" s="234"/>
      <c r="AA478" s="234"/>
      <c r="AB478" s="234"/>
      <c r="AC478" s="234"/>
      <c r="AD478" s="234"/>
      <c r="AE478" s="234"/>
      <c r="AF478" s="234"/>
      <c r="AG478" s="234"/>
      <c r="AH478" s="234"/>
      <c r="AI478" s="234"/>
      <c r="AJ478" s="234"/>
      <c r="AK478" s="234"/>
      <c r="AL478" s="234"/>
      <c r="AM478" s="234"/>
      <c r="AN478" s="234"/>
      <c r="AO478" s="234"/>
      <c r="AP478" s="234"/>
      <c r="AQ478" s="234"/>
      <c r="AR478" s="234"/>
      <c r="AS478" s="234"/>
      <c r="AT478" s="234"/>
      <c r="AU478" s="234"/>
      <c r="AV478" s="234"/>
      <c r="AW478" s="234"/>
      <c r="AX478" s="234"/>
      <c r="AY478" s="234"/>
      <c r="AZ478" s="234"/>
    </row>
    <row r="479" spans="2:52" ht="12.75">
      <c r="B479" s="234"/>
      <c r="C479" s="234"/>
      <c r="D479" s="234"/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234"/>
      <c r="AI479" s="234"/>
      <c r="AJ479" s="234"/>
      <c r="AK479" s="234"/>
      <c r="AL479" s="234"/>
      <c r="AM479" s="234"/>
      <c r="AN479" s="234"/>
      <c r="AO479" s="234"/>
      <c r="AP479" s="234"/>
      <c r="AQ479" s="234"/>
      <c r="AR479" s="234"/>
      <c r="AS479" s="234"/>
      <c r="AT479" s="234"/>
      <c r="AU479" s="234"/>
      <c r="AV479" s="234"/>
      <c r="AW479" s="234"/>
      <c r="AX479" s="234"/>
      <c r="AY479" s="234"/>
      <c r="AZ479" s="234"/>
    </row>
    <row r="480" spans="2:52" ht="12.75">
      <c r="B480" s="234"/>
      <c r="C480" s="234"/>
      <c r="D480" s="234"/>
      <c r="E480" s="234"/>
      <c r="F480" s="234"/>
      <c r="G480" s="234"/>
      <c r="H480" s="234"/>
      <c r="I480" s="234"/>
      <c r="J480" s="234"/>
      <c r="K480" s="234"/>
      <c r="L480" s="234"/>
      <c r="M480" s="234"/>
      <c r="N480" s="234"/>
      <c r="O480" s="234"/>
      <c r="P480" s="234"/>
      <c r="Q480" s="234"/>
      <c r="R480" s="234"/>
      <c r="S480" s="234"/>
      <c r="T480" s="234"/>
      <c r="U480" s="234"/>
      <c r="V480" s="234"/>
      <c r="W480" s="234"/>
      <c r="X480" s="234"/>
      <c r="Y480" s="234"/>
      <c r="Z480" s="234"/>
      <c r="AA480" s="234"/>
      <c r="AB480" s="234"/>
      <c r="AC480" s="234"/>
      <c r="AD480" s="234"/>
      <c r="AE480" s="234"/>
      <c r="AF480" s="234"/>
      <c r="AG480" s="234"/>
      <c r="AH480" s="234"/>
      <c r="AI480" s="234"/>
      <c r="AJ480" s="234"/>
      <c r="AK480" s="234"/>
      <c r="AL480" s="234"/>
      <c r="AM480" s="234"/>
      <c r="AN480" s="234"/>
      <c r="AO480" s="234"/>
      <c r="AP480" s="234"/>
      <c r="AQ480" s="234"/>
      <c r="AR480" s="234"/>
      <c r="AS480" s="234"/>
      <c r="AT480" s="234"/>
      <c r="AU480" s="234"/>
      <c r="AV480" s="234"/>
      <c r="AW480" s="234"/>
      <c r="AX480" s="234"/>
      <c r="AY480" s="234"/>
      <c r="AZ480" s="234"/>
    </row>
    <row r="481" spans="2:52" ht="12.75">
      <c r="B481" s="234"/>
      <c r="C481" s="234"/>
      <c r="D481" s="234"/>
      <c r="E481" s="234"/>
      <c r="F481" s="234"/>
      <c r="G481" s="234"/>
      <c r="H481" s="234"/>
      <c r="I481" s="234"/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  <c r="T481" s="234"/>
      <c r="U481" s="234"/>
      <c r="V481" s="234"/>
      <c r="W481" s="234"/>
      <c r="X481" s="234"/>
      <c r="Y481" s="234"/>
      <c r="Z481" s="234"/>
      <c r="AA481" s="234"/>
      <c r="AB481" s="234"/>
      <c r="AC481" s="234"/>
      <c r="AD481" s="234"/>
      <c r="AE481" s="234"/>
      <c r="AF481" s="234"/>
      <c r="AG481" s="234"/>
      <c r="AH481" s="234"/>
      <c r="AI481" s="234"/>
      <c r="AJ481" s="234"/>
      <c r="AK481" s="234"/>
      <c r="AL481" s="234"/>
      <c r="AM481" s="234"/>
      <c r="AN481" s="234"/>
      <c r="AO481" s="234"/>
      <c r="AP481" s="234"/>
      <c r="AQ481" s="234"/>
      <c r="AR481" s="234"/>
      <c r="AS481" s="234"/>
      <c r="AT481" s="234"/>
      <c r="AU481" s="234"/>
      <c r="AV481" s="234"/>
      <c r="AW481" s="234"/>
      <c r="AX481" s="234"/>
      <c r="AY481" s="234"/>
      <c r="AZ481" s="234"/>
    </row>
    <row r="482" spans="2:52" ht="12.75">
      <c r="B482" s="234"/>
      <c r="C482" s="234"/>
      <c r="D482" s="234"/>
      <c r="E482" s="234"/>
      <c r="F482" s="234"/>
      <c r="G482" s="234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34"/>
      <c r="U482" s="234"/>
      <c r="V482" s="234"/>
      <c r="W482" s="234"/>
      <c r="X482" s="234"/>
      <c r="Y482" s="234"/>
      <c r="Z482" s="234"/>
      <c r="AA482" s="234"/>
      <c r="AB482" s="234"/>
      <c r="AC482" s="234"/>
      <c r="AD482" s="234"/>
      <c r="AE482" s="234"/>
      <c r="AF482" s="234"/>
      <c r="AG482" s="234"/>
      <c r="AH482" s="234"/>
      <c r="AI482" s="234"/>
      <c r="AJ482" s="234"/>
      <c r="AK482" s="234"/>
      <c r="AL482" s="234"/>
      <c r="AM482" s="234"/>
      <c r="AN482" s="234"/>
      <c r="AO482" s="234"/>
      <c r="AP482" s="234"/>
      <c r="AQ482" s="234"/>
      <c r="AR482" s="234"/>
      <c r="AS482" s="234"/>
      <c r="AT482" s="234"/>
      <c r="AU482" s="234"/>
      <c r="AV482" s="234"/>
      <c r="AW482" s="234"/>
      <c r="AX482" s="234"/>
      <c r="AY482" s="234"/>
      <c r="AZ482" s="234"/>
    </row>
    <row r="483" spans="2:52" ht="12.75">
      <c r="B483" s="234"/>
      <c r="C483" s="234"/>
      <c r="D483" s="234"/>
      <c r="E483" s="234"/>
      <c r="F483" s="234"/>
      <c r="G483" s="234"/>
      <c r="H483" s="23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  <c r="T483" s="234"/>
      <c r="U483" s="234"/>
      <c r="V483" s="234"/>
      <c r="W483" s="234"/>
      <c r="X483" s="234"/>
      <c r="Y483" s="234"/>
      <c r="Z483" s="234"/>
      <c r="AA483" s="234"/>
      <c r="AB483" s="234"/>
      <c r="AC483" s="234"/>
      <c r="AD483" s="234"/>
      <c r="AE483" s="234"/>
      <c r="AF483" s="234"/>
      <c r="AG483" s="234"/>
      <c r="AH483" s="234"/>
      <c r="AI483" s="234"/>
      <c r="AJ483" s="234"/>
      <c r="AK483" s="234"/>
      <c r="AL483" s="234"/>
      <c r="AM483" s="234"/>
      <c r="AN483" s="234"/>
      <c r="AO483" s="234"/>
      <c r="AP483" s="234"/>
      <c r="AQ483" s="234"/>
      <c r="AR483" s="234"/>
      <c r="AS483" s="234"/>
      <c r="AT483" s="234"/>
      <c r="AU483" s="234"/>
      <c r="AV483" s="234"/>
      <c r="AW483" s="234"/>
      <c r="AX483" s="234"/>
      <c r="AY483" s="234"/>
      <c r="AZ483" s="234"/>
    </row>
    <row r="484" spans="2:52" ht="12.75">
      <c r="B484" s="234"/>
      <c r="C484" s="234"/>
      <c r="D484" s="234"/>
      <c r="E484" s="234"/>
      <c r="F484" s="234"/>
      <c r="G484" s="234"/>
      <c r="H484" s="23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  <c r="T484" s="234"/>
      <c r="U484" s="234"/>
      <c r="V484" s="234"/>
      <c r="W484" s="234"/>
      <c r="X484" s="234"/>
      <c r="Y484" s="234"/>
      <c r="Z484" s="234"/>
      <c r="AA484" s="234"/>
      <c r="AB484" s="234"/>
      <c r="AC484" s="234"/>
      <c r="AD484" s="234"/>
      <c r="AE484" s="234"/>
      <c r="AF484" s="234"/>
      <c r="AG484" s="234"/>
      <c r="AH484" s="234"/>
      <c r="AI484" s="234"/>
      <c r="AJ484" s="234"/>
      <c r="AK484" s="234"/>
      <c r="AL484" s="234"/>
      <c r="AM484" s="234"/>
      <c r="AN484" s="234"/>
      <c r="AO484" s="234"/>
      <c r="AP484" s="234"/>
      <c r="AQ484" s="234"/>
      <c r="AR484" s="234"/>
      <c r="AS484" s="234"/>
      <c r="AT484" s="234"/>
      <c r="AU484" s="234"/>
      <c r="AV484" s="234"/>
      <c r="AW484" s="234"/>
      <c r="AX484" s="234"/>
      <c r="AY484" s="234"/>
      <c r="AZ484" s="234"/>
    </row>
    <row r="485" spans="2:52" ht="12.75">
      <c r="B485" s="234"/>
      <c r="C485" s="234"/>
      <c r="D485" s="234"/>
      <c r="E485" s="234"/>
      <c r="F485" s="234"/>
      <c r="G485" s="234"/>
      <c r="H485" s="234"/>
      <c r="I485" s="234"/>
      <c r="J485" s="234"/>
      <c r="K485" s="234"/>
      <c r="L485" s="234"/>
      <c r="M485" s="234"/>
      <c r="N485" s="234"/>
      <c r="O485" s="234"/>
      <c r="P485" s="234"/>
      <c r="Q485" s="234"/>
      <c r="R485" s="234"/>
      <c r="S485" s="234"/>
      <c r="T485" s="234"/>
      <c r="U485" s="234"/>
      <c r="V485" s="234"/>
      <c r="W485" s="234"/>
      <c r="X485" s="234"/>
      <c r="Y485" s="234"/>
      <c r="Z485" s="234"/>
      <c r="AA485" s="234"/>
      <c r="AB485" s="234"/>
      <c r="AC485" s="234"/>
      <c r="AD485" s="234"/>
      <c r="AE485" s="234"/>
      <c r="AF485" s="234"/>
      <c r="AG485" s="234"/>
      <c r="AH485" s="234"/>
      <c r="AI485" s="234"/>
      <c r="AJ485" s="234"/>
      <c r="AK485" s="234"/>
      <c r="AL485" s="234"/>
      <c r="AM485" s="234"/>
      <c r="AN485" s="234"/>
      <c r="AO485" s="234"/>
      <c r="AP485" s="234"/>
      <c r="AQ485" s="234"/>
      <c r="AR485" s="234"/>
      <c r="AS485" s="234"/>
      <c r="AT485" s="234"/>
      <c r="AU485" s="234"/>
      <c r="AV485" s="234"/>
      <c r="AW485" s="234"/>
      <c r="AX485" s="234"/>
      <c r="AY485" s="234"/>
      <c r="AZ485" s="234"/>
    </row>
    <row r="486" spans="2:52" ht="12.75">
      <c r="B486" s="234"/>
      <c r="C486" s="234"/>
      <c r="D486" s="234"/>
      <c r="E486" s="234"/>
      <c r="F486" s="234"/>
      <c r="G486" s="234"/>
      <c r="H486" s="234"/>
      <c r="I486" s="234"/>
      <c r="J486" s="234"/>
      <c r="K486" s="234"/>
      <c r="L486" s="234"/>
      <c r="M486" s="234"/>
      <c r="N486" s="234"/>
      <c r="O486" s="234"/>
      <c r="P486" s="234"/>
      <c r="Q486" s="234"/>
      <c r="R486" s="234"/>
      <c r="S486" s="234"/>
      <c r="T486" s="234"/>
      <c r="U486" s="234"/>
      <c r="V486" s="234"/>
      <c r="W486" s="234"/>
      <c r="X486" s="234"/>
      <c r="Y486" s="234"/>
      <c r="Z486" s="234"/>
      <c r="AA486" s="234"/>
      <c r="AB486" s="234"/>
      <c r="AC486" s="234"/>
      <c r="AD486" s="234"/>
      <c r="AE486" s="234"/>
      <c r="AF486" s="234"/>
      <c r="AG486" s="234"/>
      <c r="AH486" s="234"/>
      <c r="AI486" s="234"/>
      <c r="AJ486" s="234"/>
      <c r="AK486" s="234"/>
      <c r="AL486" s="234"/>
      <c r="AM486" s="234"/>
      <c r="AN486" s="234"/>
      <c r="AO486" s="234"/>
      <c r="AP486" s="234"/>
      <c r="AQ486" s="234"/>
      <c r="AR486" s="234"/>
      <c r="AS486" s="234"/>
      <c r="AT486" s="234"/>
      <c r="AU486" s="234"/>
      <c r="AV486" s="234"/>
      <c r="AW486" s="234"/>
      <c r="AX486" s="234"/>
      <c r="AY486" s="234"/>
      <c r="AZ486" s="234"/>
    </row>
    <row r="487" spans="2:52" ht="12.75">
      <c r="B487" s="234"/>
      <c r="C487" s="234"/>
      <c r="D487" s="234"/>
      <c r="E487" s="234"/>
      <c r="F487" s="234"/>
      <c r="G487" s="234"/>
      <c r="H487" s="234"/>
      <c r="I487" s="234"/>
      <c r="J487" s="234"/>
      <c r="K487" s="234"/>
      <c r="L487" s="234"/>
      <c r="M487" s="234"/>
      <c r="N487" s="234"/>
      <c r="O487" s="234"/>
      <c r="P487" s="234"/>
      <c r="Q487" s="234"/>
      <c r="R487" s="234"/>
      <c r="S487" s="234"/>
      <c r="T487" s="234"/>
      <c r="U487" s="234"/>
      <c r="V487" s="234"/>
      <c r="W487" s="234"/>
      <c r="X487" s="234"/>
      <c r="Y487" s="234"/>
      <c r="Z487" s="234"/>
      <c r="AA487" s="234"/>
      <c r="AB487" s="234"/>
      <c r="AC487" s="234"/>
      <c r="AD487" s="234"/>
      <c r="AE487" s="234"/>
      <c r="AF487" s="234"/>
      <c r="AG487" s="234"/>
      <c r="AH487" s="234"/>
      <c r="AI487" s="234"/>
      <c r="AJ487" s="234"/>
      <c r="AK487" s="234"/>
      <c r="AL487" s="234"/>
      <c r="AM487" s="234"/>
      <c r="AN487" s="234"/>
      <c r="AO487" s="234"/>
      <c r="AP487" s="234"/>
      <c r="AQ487" s="234"/>
      <c r="AR487" s="234"/>
      <c r="AS487" s="234"/>
      <c r="AT487" s="234"/>
      <c r="AU487" s="234"/>
      <c r="AV487" s="234"/>
      <c r="AW487" s="234"/>
      <c r="AX487" s="234"/>
      <c r="AY487" s="234"/>
      <c r="AZ487" s="234"/>
    </row>
    <row r="488" spans="2:52" ht="12.75">
      <c r="B488" s="234"/>
      <c r="C488" s="234"/>
      <c r="D488" s="234"/>
      <c r="E488" s="234"/>
      <c r="F488" s="234"/>
      <c r="G488" s="234"/>
      <c r="H488" s="234"/>
      <c r="I488" s="234"/>
      <c r="J488" s="234"/>
      <c r="K488" s="234"/>
      <c r="L488" s="234"/>
      <c r="M488" s="234"/>
      <c r="N488" s="234"/>
      <c r="O488" s="234"/>
      <c r="P488" s="234"/>
      <c r="Q488" s="234"/>
      <c r="R488" s="234"/>
      <c r="S488" s="234"/>
      <c r="T488" s="234"/>
      <c r="U488" s="234"/>
      <c r="V488" s="234"/>
      <c r="W488" s="234"/>
      <c r="X488" s="234"/>
      <c r="Y488" s="234"/>
      <c r="Z488" s="234"/>
      <c r="AA488" s="234"/>
      <c r="AB488" s="234"/>
      <c r="AC488" s="234"/>
      <c r="AD488" s="234"/>
      <c r="AE488" s="234"/>
      <c r="AF488" s="234"/>
      <c r="AG488" s="234"/>
      <c r="AH488" s="234"/>
      <c r="AI488" s="234"/>
      <c r="AJ488" s="234"/>
      <c r="AK488" s="234"/>
      <c r="AL488" s="234"/>
      <c r="AM488" s="234"/>
      <c r="AN488" s="234"/>
      <c r="AO488" s="234"/>
      <c r="AP488" s="234"/>
      <c r="AQ488" s="234"/>
      <c r="AR488" s="234"/>
      <c r="AS488" s="234"/>
      <c r="AT488" s="234"/>
      <c r="AU488" s="234"/>
      <c r="AV488" s="234"/>
      <c r="AW488" s="234"/>
      <c r="AX488" s="234"/>
      <c r="AY488" s="234"/>
      <c r="AZ488" s="234"/>
    </row>
    <row r="489" spans="2:52" ht="12.75">
      <c r="B489" s="234"/>
      <c r="C489" s="234"/>
      <c r="D489" s="234"/>
      <c r="E489" s="234"/>
      <c r="F489" s="234"/>
      <c r="G489" s="234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  <c r="T489" s="234"/>
      <c r="U489" s="234"/>
      <c r="V489" s="234"/>
      <c r="W489" s="234"/>
      <c r="X489" s="234"/>
      <c r="Y489" s="234"/>
      <c r="Z489" s="234"/>
      <c r="AA489" s="234"/>
      <c r="AB489" s="234"/>
      <c r="AC489" s="234"/>
      <c r="AD489" s="234"/>
      <c r="AE489" s="234"/>
      <c r="AF489" s="234"/>
      <c r="AG489" s="234"/>
      <c r="AH489" s="234"/>
      <c r="AI489" s="234"/>
      <c r="AJ489" s="234"/>
      <c r="AK489" s="234"/>
      <c r="AL489" s="234"/>
      <c r="AM489" s="234"/>
      <c r="AN489" s="234"/>
      <c r="AO489" s="234"/>
      <c r="AP489" s="234"/>
      <c r="AQ489" s="234"/>
      <c r="AR489" s="234"/>
      <c r="AS489" s="234"/>
      <c r="AT489" s="234"/>
      <c r="AU489" s="234"/>
      <c r="AV489" s="234"/>
      <c r="AW489" s="234"/>
      <c r="AX489" s="234"/>
      <c r="AY489" s="234"/>
      <c r="AZ489" s="234"/>
    </row>
    <row r="490" spans="2:52" ht="12.75">
      <c r="B490" s="234"/>
      <c r="C490" s="234"/>
      <c r="D490" s="234"/>
      <c r="E490" s="234"/>
      <c r="F490" s="234"/>
      <c r="G490" s="234"/>
      <c r="H490" s="234"/>
      <c r="I490" s="234"/>
      <c r="J490" s="234"/>
      <c r="K490" s="234"/>
      <c r="L490" s="234"/>
      <c r="M490" s="234"/>
      <c r="N490" s="234"/>
      <c r="O490" s="234"/>
      <c r="P490" s="234"/>
      <c r="Q490" s="234"/>
      <c r="R490" s="234"/>
      <c r="S490" s="234"/>
      <c r="T490" s="234"/>
      <c r="U490" s="234"/>
      <c r="V490" s="234"/>
      <c r="W490" s="234"/>
      <c r="X490" s="234"/>
      <c r="Y490" s="234"/>
      <c r="Z490" s="234"/>
      <c r="AA490" s="234"/>
      <c r="AB490" s="234"/>
      <c r="AC490" s="234"/>
      <c r="AD490" s="234"/>
      <c r="AE490" s="234"/>
      <c r="AF490" s="234"/>
      <c r="AG490" s="234"/>
      <c r="AH490" s="234"/>
      <c r="AI490" s="234"/>
      <c r="AJ490" s="234"/>
      <c r="AK490" s="234"/>
      <c r="AL490" s="234"/>
      <c r="AM490" s="234"/>
      <c r="AN490" s="234"/>
      <c r="AO490" s="234"/>
      <c r="AP490" s="234"/>
      <c r="AQ490" s="234"/>
      <c r="AR490" s="234"/>
      <c r="AS490" s="234"/>
      <c r="AT490" s="234"/>
      <c r="AU490" s="234"/>
      <c r="AV490" s="234"/>
      <c r="AW490" s="234"/>
      <c r="AX490" s="234"/>
      <c r="AY490" s="234"/>
      <c r="AZ490" s="234"/>
    </row>
    <row r="491" spans="2:52" ht="12.75">
      <c r="B491" s="234"/>
      <c r="C491" s="234"/>
      <c r="D491" s="234"/>
      <c r="E491" s="234"/>
      <c r="F491" s="234"/>
      <c r="G491" s="234"/>
      <c r="H491" s="234"/>
      <c r="I491" s="234"/>
      <c r="J491" s="234"/>
      <c r="K491" s="234"/>
      <c r="L491" s="234"/>
      <c r="M491" s="234"/>
      <c r="N491" s="234"/>
      <c r="O491" s="234"/>
      <c r="P491" s="234"/>
      <c r="Q491" s="234"/>
      <c r="R491" s="234"/>
      <c r="S491" s="234"/>
      <c r="T491" s="234"/>
      <c r="U491" s="234"/>
      <c r="V491" s="234"/>
      <c r="W491" s="234"/>
      <c r="X491" s="234"/>
      <c r="Y491" s="234"/>
      <c r="Z491" s="234"/>
      <c r="AA491" s="234"/>
      <c r="AB491" s="234"/>
      <c r="AC491" s="234"/>
      <c r="AD491" s="234"/>
      <c r="AE491" s="234"/>
      <c r="AF491" s="234"/>
      <c r="AG491" s="234"/>
      <c r="AH491" s="234"/>
      <c r="AI491" s="234"/>
      <c r="AJ491" s="234"/>
      <c r="AK491" s="234"/>
      <c r="AL491" s="234"/>
      <c r="AM491" s="234"/>
      <c r="AN491" s="234"/>
      <c r="AO491" s="234"/>
      <c r="AP491" s="234"/>
      <c r="AQ491" s="234"/>
      <c r="AR491" s="234"/>
      <c r="AS491" s="234"/>
      <c r="AT491" s="234"/>
      <c r="AU491" s="234"/>
      <c r="AV491" s="234"/>
      <c r="AW491" s="234"/>
      <c r="AX491" s="234"/>
      <c r="AY491" s="234"/>
      <c r="AZ491" s="234"/>
    </row>
    <row r="492" spans="2:52" ht="12.75">
      <c r="B492" s="234"/>
      <c r="C492" s="234"/>
      <c r="D492" s="234"/>
      <c r="E492" s="234"/>
      <c r="F492" s="234"/>
      <c r="G492" s="234"/>
      <c r="H492" s="234"/>
      <c r="I492" s="234"/>
      <c r="J492" s="234"/>
      <c r="K492" s="234"/>
      <c r="L492" s="234"/>
      <c r="M492" s="234"/>
      <c r="N492" s="234"/>
      <c r="O492" s="234"/>
      <c r="P492" s="234"/>
      <c r="Q492" s="234"/>
      <c r="R492" s="234"/>
      <c r="S492" s="234"/>
      <c r="T492" s="234"/>
      <c r="U492" s="234"/>
      <c r="V492" s="234"/>
      <c r="W492" s="234"/>
      <c r="X492" s="234"/>
      <c r="Y492" s="234"/>
      <c r="Z492" s="234"/>
      <c r="AA492" s="234"/>
      <c r="AB492" s="234"/>
      <c r="AC492" s="234"/>
      <c r="AD492" s="234"/>
      <c r="AE492" s="234"/>
      <c r="AF492" s="234"/>
      <c r="AG492" s="234"/>
      <c r="AH492" s="234"/>
      <c r="AI492" s="234"/>
      <c r="AJ492" s="234"/>
      <c r="AK492" s="234"/>
      <c r="AL492" s="234"/>
      <c r="AM492" s="234"/>
      <c r="AN492" s="234"/>
      <c r="AO492" s="234"/>
      <c r="AP492" s="234"/>
      <c r="AQ492" s="234"/>
      <c r="AR492" s="234"/>
      <c r="AS492" s="234"/>
      <c r="AT492" s="234"/>
      <c r="AU492" s="234"/>
      <c r="AV492" s="234"/>
      <c r="AW492" s="234"/>
      <c r="AX492" s="234"/>
      <c r="AY492" s="234"/>
      <c r="AZ492" s="234"/>
    </row>
    <row r="493" spans="2:52" ht="12.75">
      <c r="B493" s="234"/>
      <c r="C493" s="234"/>
      <c r="D493" s="234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4"/>
      <c r="Z493" s="234"/>
      <c r="AA493" s="234"/>
      <c r="AB493" s="234"/>
      <c r="AC493" s="234"/>
      <c r="AD493" s="234"/>
      <c r="AE493" s="234"/>
      <c r="AF493" s="234"/>
      <c r="AG493" s="234"/>
      <c r="AH493" s="234"/>
      <c r="AI493" s="234"/>
      <c r="AJ493" s="234"/>
      <c r="AK493" s="234"/>
      <c r="AL493" s="234"/>
      <c r="AM493" s="234"/>
      <c r="AN493" s="234"/>
      <c r="AO493" s="234"/>
      <c r="AP493" s="234"/>
      <c r="AQ493" s="234"/>
      <c r="AR493" s="234"/>
      <c r="AS493" s="234"/>
      <c r="AT493" s="234"/>
      <c r="AU493" s="234"/>
      <c r="AV493" s="234"/>
      <c r="AW493" s="234"/>
      <c r="AX493" s="234"/>
      <c r="AY493" s="234"/>
      <c r="AZ493" s="234"/>
    </row>
    <row r="494" spans="2:52" ht="12.75">
      <c r="B494" s="234"/>
      <c r="C494" s="234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4"/>
      <c r="Z494" s="234"/>
      <c r="AA494" s="234"/>
      <c r="AB494" s="234"/>
      <c r="AC494" s="234"/>
      <c r="AD494" s="234"/>
      <c r="AE494" s="234"/>
      <c r="AF494" s="234"/>
      <c r="AG494" s="234"/>
      <c r="AH494" s="234"/>
      <c r="AI494" s="234"/>
      <c r="AJ494" s="234"/>
      <c r="AK494" s="234"/>
      <c r="AL494" s="234"/>
      <c r="AM494" s="234"/>
      <c r="AN494" s="234"/>
      <c r="AO494" s="234"/>
      <c r="AP494" s="234"/>
      <c r="AQ494" s="234"/>
      <c r="AR494" s="234"/>
      <c r="AS494" s="234"/>
      <c r="AT494" s="234"/>
      <c r="AU494" s="234"/>
      <c r="AV494" s="234"/>
      <c r="AW494" s="234"/>
      <c r="AX494" s="234"/>
      <c r="AY494" s="234"/>
      <c r="AZ494" s="234"/>
    </row>
    <row r="495" spans="2:52" ht="12.75">
      <c r="B495" s="234"/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4"/>
      <c r="Z495" s="234"/>
      <c r="AA495" s="234"/>
      <c r="AB495" s="234"/>
      <c r="AC495" s="234"/>
      <c r="AD495" s="234"/>
      <c r="AE495" s="234"/>
      <c r="AF495" s="234"/>
      <c r="AG495" s="234"/>
      <c r="AH495" s="234"/>
      <c r="AI495" s="234"/>
      <c r="AJ495" s="234"/>
      <c r="AK495" s="234"/>
      <c r="AL495" s="234"/>
      <c r="AM495" s="234"/>
      <c r="AN495" s="234"/>
      <c r="AO495" s="234"/>
      <c r="AP495" s="234"/>
      <c r="AQ495" s="234"/>
      <c r="AR495" s="234"/>
      <c r="AS495" s="234"/>
      <c r="AT495" s="234"/>
      <c r="AU495" s="234"/>
      <c r="AV495" s="234"/>
      <c r="AW495" s="234"/>
      <c r="AX495" s="234"/>
      <c r="AY495" s="234"/>
      <c r="AZ495" s="234"/>
    </row>
    <row r="496" spans="2:52" ht="12.75">
      <c r="B496" s="234"/>
      <c r="C496" s="234"/>
      <c r="D496" s="234"/>
      <c r="E496" s="234"/>
      <c r="F496" s="234"/>
      <c r="G496" s="234"/>
      <c r="H496" s="234"/>
      <c r="I496" s="234"/>
      <c r="J496" s="234"/>
      <c r="K496" s="234"/>
      <c r="L496" s="234"/>
      <c r="M496" s="234"/>
      <c r="N496" s="234"/>
      <c r="O496" s="234"/>
      <c r="P496" s="234"/>
      <c r="Q496" s="234"/>
      <c r="R496" s="234"/>
      <c r="S496" s="234"/>
      <c r="T496" s="234"/>
      <c r="U496" s="234"/>
      <c r="V496" s="234"/>
      <c r="W496" s="234"/>
      <c r="X496" s="234"/>
      <c r="Y496" s="234"/>
      <c r="Z496" s="234"/>
      <c r="AA496" s="234"/>
      <c r="AB496" s="234"/>
      <c r="AC496" s="234"/>
      <c r="AD496" s="234"/>
      <c r="AE496" s="234"/>
      <c r="AF496" s="234"/>
      <c r="AG496" s="234"/>
      <c r="AH496" s="234"/>
      <c r="AI496" s="234"/>
      <c r="AJ496" s="234"/>
      <c r="AK496" s="234"/>
      <c r="AL496" s="234"/>
      <c r="AM496" s="234"/>
      <c r="AN496" s="234"/>
      <c r="AO496" s="234"/>
      <c r="AP496" s="234"/>
      <c r="AQ496" s="234"/>
      <c r="AR496" s="234"/>
      <c r="AS496" s="234"/>
      <c r="AT496" s="234"/>
      <c r="AU496" s="234"/>
      <c r="AV496" s="234"/>
      <c r="AW496" s="234"/>
      <c r="AX496" s="234"/>
      <c r="AY496" s="234"/>
      <c r="AZ496" s="234"/>
    </row>
    <row r="497" spans="2:52" ht="12.75">
      <c r="B497" s="234"/>
      <c r="C497" s="234"/>
      <c r="D497" s="234"/>
      <c r="E497" s="234"/>
      <c r="F497" s="234"/>
      <c r="G497" s="234"/>
      <c r="H497" s="234"/>
      <c r="I497" s="234"/>
      <c r="J497" s="234"/>
      <c r="K497" s="234"/>
      <c r="L497" s="234"/>
      <c r="M497" s="234"/>
      <c r="N497" s="234"/>
      <c r="O497" s="234"/>
      <c r="P497" s="234"/>
      <c r="Q497" s="234"/>
      <c r="R497" s="234"/>
      <c r="S497" s="234"/>
      <c r="T497" s="234"/>
      <c r="U497" s="234"/>
      <c r="V497" s="234"/>
      <c r="W497" s="234"/>
      <c r="X497" s="234"/>
      <c r="Y497" s="234"/>
      <c r="Z497" s="234"/>
      <c r="AA497" s="234"/>
      <c r="AB497" s="234"/>
      <c r="AC497" s="234"/>
      <c r="AD497" s="234"/>
      <c r="AE497" s="234"/>
      <c r="AF497" s="234"/>
      <c r="AG497" s="234"/>
      <c r="AH497" s="234"/>
      <c r="AI497" s="234"/>
      <c r="AJ497" s="234"/>
      <c r="AK497" s="234"/>
      <c r="AL497" s="234"/>
      <c r="AM497" s="234"/>
      <c r="AN497" s="234"/>
      <c r="AO497" s="234"/>
      <c r="AP497" s="234"/>
      <c r="AQ497" s="234"/>
      <c r="AR497" s="234"/>
      <c r="AS497" s="234"/>
      <c r="AT497" s="234"/>
      <c r="AU497" s="234"/>
      <c r="AV497" s="234"/>
      <c r="AW497" s="234"/>
      <c r="AX497" s="234"/>
      <c r="AY497" s="234"/>
      <c r="AZ497" s="234"/>
    </row>
    <row r="498" spans="2:52" ht="12.75">
      <c r="B498" s="234"/>
      <c r="C498" s="234"/>
      <c r="D498" s="234"/>
      <c r="E498" s="234"/>
      <c r="F498" s="234"/>
      <c r="G498" s="234"/>
      <c r="H498" s="234"/>
      <c r="I498" s="234"/>
      <c r="J498" s="234"/>
      <c r="K498" s="234"/>
      <c r="L498" s="234"/>
      <c r="M498" s="234"/>
      <c r="N498" s="234"/>
      <c r="O498" s="234"/>
      <c r="P498" s="234"/>
      <c r="Q498" s="234"/>
      <c r="R498" s="234"/>
      <c r="S498" s="234"/>
      <c r="T498" s="234"/>
      <c r="U498" s="234"/>
      <c r="V498" s="234"/>
      <c r="W498" s="234"/>
      <c r="X498" s="234"/>
      <c r="Y498" s="234"/>
      <c r="Z498" s="234"/>
      <c r="AA498" s="234"/>
      <c r="AB498" s="234"/>
      <c r="AC498" s="234"/>
      <c r="AD498" s="234"/>
      <c r="AE498" s="234"/>
      <c r="AF498" s="234"/>
      <c r="AG498" s="234"/>
      <c r="AH498" s="234"/>
      <c r="AI498" s="234"/>
      <c r="AJ498" s="234"/>
      <c r="AK498" s="234"/>
      <c r="AL498" s="234"/>
      <c r="AM498" s="234"/>
      <c r="AN498" s="234"/>
      <c r="AO498" s="234"/>
      <c r="AP498" s="234"/>
      <c r="AQ498" s="234"/>
      <c r="AR498" s="234"/>
      <c r="AS498" s="234"/>
      <c r="AT498" s="234"/>
      <c r="AU498" s="234"/>
      <c r="AV498" s="234"/>
      <c r="AW498" s="234"/>
      <c r="AX498" s="234"/>
      <c r="AY498" s="234"/>
      <c r="AZ498" s="234"/>
    </row>
    <row r="499" spans="2:52" ht="12.75">
      <c r="B499" s="234"/>
      <c r="C499" s="234"/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234"/>
      <c r="Q499" s="234"/>
      <c r="R499" s="234"/>
      <c r="S499" s="234"/>
      <c r="T499" s="234"/>
      <c r="U499" s="234"/>
      <c r="V499" s="234"/>
      <c r="W499" s="234"/>
      <c r="X499" s="234"/>
      <c r="Y499" s="234"/>
      <c r="Z499" s="234"/>
      <c r="AA499" s="234"/>
      <c r="AB499" s="234"/>
      <c r="AC499" s="234"/>
      <c r="AD499" s="234"/>
      <c r="AE499" s="234"/>
      <c r="AF499" s="234"/>
      <c r="AG499" s="234"/>
      <c r="AH499" s="234"/>
      <c r="AI499" s="234"/>
      <c r="AJ499" s="234"/>
      <c r="AK499" s="234"/>
      <c r="AL499" s="234"/>
      <c r="AM499" s="234"/>
      <c r="AN499" s="234"/>
      <c r="AO499" s="234"/>
      <c r="AP499" s="234"/>
      <c r="AQ499" s="234"/>
      <c r="AR499" s="234"/>
      <c r="AS499" s="234"/>
      <c r="AT499" s="234"/>
      <c r="AU499" s="234"/>
      <c r="AV499" s="234"/>
      <c r="AW499" s="234"/>
      <c r="AX499" s="234"/>
      <c r="AY499" s="234"/>
      <c r="AZ499" s="234"/>
    </row>
    <row r="500" spans="2:52" ht="12.75">
      <c r="B500" s="234"/>
      <c r="C500" s="234"/>
      <c r="D500" s="234"/>
      <c r="E500" s="234"/>
      <c r="F500" s="234"/>
      <c r="G500" s="234"/>
      <c r="H500" s="234"/>
      <c r="I500" s="234"/>
      <c r="J500" s="234"/>
      <c r="K500" s="234"/>
      <c r="L500" s="234"/>
      <c r="M500" s="234"/>
      <c r="N500" s="234"/>
      <c r="O500" s="234"/>
      <c r="P500" s="234"/>
      <c r="Q500" s="234"/>
      <c r="R500" s="234"/>
      <c r="S500" s="234"/>
      <c r="T500" s="234"/>
      <c r="U500" s="234"/>
      <c r="V500" s="234"/>
      <c r="W500" s="234"/>
      <c r="X500" s="234"/>
      <c r="Y500" s="234"/>
      <c r="Z500" s="234"/>
      <c r="AA500" s="234"/>
      <c r="AB500" s="234"/>
      <c r="AC500" s="234"/>
      <c r="AD500" s="234"/>
      <c r="AE500" s="234"/>
      <c r="AF500" s="234"/>
      <c r="AG500" s="234"/>
      <c r="AH500" s="234"/>
      <c r="AI500" s="234"/>
      <c r="AJ500" s="234"/>
      <c r="AK500" s="234"/>
      <c r="AL500" s="234"/>
      <c r="AM500" s="234"/>
      <c r="AN500" s="234"/>
      <c r="AO500" s="234"/>
      <c r="AP500" s="234"/>
      <c r="AQ500" s="234"/>
      <c r="AR500" s="234"/>
      <c r="AS500" s="234"/>
      <c r="AT500" s="234"/>
      <c r="AU500" s="234"/>
      <c r="AV500" s="234"/>
      <c r="AW500" s="234"/>
      <c r="AX500" s="234"/>
      <c r="AY500" s="234"/>
      <c r="AZ500" s="234"/>
    </row>
    <row r="501" spans="2:52" ht="12.75">
      <c r="B501" s="234"/>
      <c r="C501" s="234"/>
      <c r="D501" s="234"/>
      <c r="E501" s="234"/>
      <c r="F501" s="234"/>
      <c r="G501" s="234"/>
      <c r="H501" s="234"/>
      <c r="I501" s="234"/>
      <c r="J501" s="234"/>
      <c r="K501" s="234"/>
      <c r="L501" s="234"/>
      <c r="M501" s="234"/>
      <c r="N501" s="234"/>
      <c r="O501" s="234"/>
      <c r="P501" s="234"/>
      <c r="Q501" s="234"/>
      <c r="R501" s="234"/>
      <c r="S501" s="234"/>
      <c r="T501" s="234"/>
      <c r="U501" s="234"/>
      <c r="V501" s="234"/>
      <c r="W501" s="234"/>
      <c r="X501" s="234"/>
      <c r="Y501" s="234"/>
      <c r="Z501" s="234"/>
      <c r="AA501" s="234"/>
      <c r="AB501" s="234"/>
      <c r="AC501" s="234"/>
      <c r="AD501" s="234"/>
      <c r="AE501" s="234"/>
      <c r="AF501" s="234"/>
      <c r="AG501" s="234"/>
      <c r="AH501" s="234"/>
      <c r="AI501" s="234"/>
      <c r="AJ501" s="234"/>
      <c r="AK501" s="234"/>
      <c r="AL501" s="234"/>
      <c r="AM501" s="234"/>
      <c r="AN501" s="234"/>
      <c r="AO501" s="234"/>
      <c r="AP501" s="234"/>
      <c r="AQ501" s="234"/>
      <c r="AR501" s="234"/>
      <c r="AS501" s="234"/>
      <c r="AT501" s="234"/>
      <c r="AU501" s="234"/>
      <c r="AV501" s="234"/>
      <c r="AW501" s="234"/>
      <c r="AX501" s="234"/>
      <c r="AY501" s="234"/>
      <c r="AZ501" s="234"/>
    </row>
    <row r="502" spans="2:52" ht="12.75">
      <c r="B502" s="234"/>
      <c r="C502" s="234"/>
      <c r="D502" s="234"/>
      <c r="E502" s="234"/>
      <c r="F502" s="234"/>
      <c r="G502" s="234"/>
      <c r="H502" s="234"/>
      <c r="I502" s="234"/>
      <c r="J502" s="234"/>
      <c r="K502" s="234"/>
      <c r="L502" s="234"/>
      <c r="M502" s="234"/>
      <c r="N502" s="234"/>
      <c r="O502" s="234"/>
      <c r="P502" s="234"/>
      <c r="Q502" s="234"/>
      <c r="R502" s="234"/>
      <c r="S502" s="234"/>
      <c r="T502" s="234"/>
      <c r="U502" s="234"/>
      <c r="V502" s="234"/>
      <c r="W502" s="234"/>
      <c r="X502" s="234"/>
      <c r="Y502" s="234"/>
      <c r="Z502" s="234"/>
      <c r="AA502" s="234"/>
      <c r="AB502" s="234"/>
      <c r="AC502" s="234"/>
      <c r="AD502" s="234"/>
      <c r="AE502" s="234"/>
      <c r="AF502" s="234"/>
      <c r="AG502" s="234"/>
      <c r="AH502" s="234"/>
      <c r="AI502" s="234"/>
      <c r="AJ502" s="234"/>
      <c r="AK502" s="234"/>
      <c r="AL502" s="234"/>
      <c r="AM502" s="234"/>
      <c r="AN502" s="234"/>
      <c r="AO502" s="234"/>
      <c r="AP502" s="234"/>
      <c r="AQ502" s="234"/>
      <c r="AR502" s="234"/>
      <c r="AS502" s="234"/>
      <c r="AT502" s="234"/>
      <c r="AU502" s="234"/>
      <c r="AV502" s="234"/>
      <c r="AW502" s="234"/>
      <c r="AX502" s="234"/>
      <c r="AY502" s="234"/>
      <c r="AZ502" s="234"/>
    </row>
    <row r="503" spans="2:52" ht="12.75">
      <c r="B503" s="234"/>
      <c r="C503" s="234"/>
      <c r="D503" s="234"/>
      <c r="E503" s="234"/>
      <c r="F503" s="234"/>
      <c r="G503" s="234"/>
      <c r="H503" s="234"/>
      <c r="I503" s="234"/>
      <c r="J503" s="234"/>
      <c r="K503" s="234"/>
      <c r="L503" s="234"/>
      <c r="M503" s="234"/>
      <c r="N503" s="234"/>
      <c r="O503" s="234"/>
      <c r="P503" s="234"/>
      <c r="Q503" s="234"/>
      <c r="R503" s="234"/>
      <c r="S503" s="234"/>
      <c r="T503" s="234"/>
      <c r="U503" s="234"/>
      <c r="V503" s="234"/>
      <c r="W503" s="234"/>
      <c r="X503" s="234"/>
      <c r="Y503" s="234"/>
      <c r="Z503" s="234"/>
      <c r="AA503" s="234"/>
      <c r="AB503" s="234"/>
      <c r="AC503" s="234"/>
      <c r="AD503" s="234"/>
      <c r="AE503" s="234"/>
      <c r="AF503" s="234"/>
      <c r="AG503" s="234"/>
      <c r="AH503" s="234"/>
      <c r="AI503" s="234"/>
      <c r="AJ503" s="234"/>
      <c r="AK503" s="234"/>
      <c r="AL503" s="234"/>
      <c r="AM503" s="234"/>
      <c r="AN503" s="234"/>
      <c r="AO503" s="234"/>
      <c r="AP503" s="234"/>
      <c r="AQ503" s="234"/>
      <c r="AR503" s="234"/>
      <c r="AS503" s="234"/>
      <c r="AT503" s="234"/>
      <c r="AU503" s="234"/>
      <c r="AV503" s="234"/>
      <c r="AW503" s="234"/>
      <c r="AX503" s="234"/>
      <c r="AY503" s="234"/>
      <c r="AZ503" s="234"/>
    </row>
    <row r="504" spans="2:52" ht="12.75">
      <c r="B504" s="234"/>
      <c r="C504" s="234"/>
      <c r="D504" s="234"/>
      <c r="E504" s="234"/>
      <c r="F504" s="234"/>
      <c r="G504" s="234"/>
      <c r="H504" s="234"/>
      <c r="I504" s="234"/>
      <c r="J504" s="234"/>
      <c r="K504" s="234"/>
      <c r="L504" s="234"/>
      <c r="M504" s="234"/>
      <c r="N504" s="234"/>
      <c r="O504" s="234"/>
      <c r="P504" s="234"/>
      <c r="Q504" s="234"/>
      <c r="R504" s="234"/>
      <c r="S504" s="234"/>
      <c r="T504" s="234"/>
      <c r="U504" s="234"/>
      <c r="V504" s="234"/>
      <c r="W504" s="234"/>
      <c r="X504" s="234"/>
      <c r="Y504" s="234"/>
      <c r="Z504" s="234"/>
      <c r="AA504" s="234"/>
      <c r="AB504" s="234"/>
      <c r="AC504" s="234"/>
      <c r="AD504" s="234"/>
      <c r="AE504" s="234"/>
      <c r="AF504" s="234"/>
      <c r="AG504" s="234"/>
      <c r="AH504" s="234"/>
      <c r="AI504" s="234"/>
      <c r="AJ504" s="234"/>
      <c r="AK504" s="234"/>
      <c r="AL504" s="234"/>
      <c r="AM504" s="234"/>
      <c r="AN504" s="234"/>
      <c r="AO504" s="234"/>
      <c r="AP504" s="234"/>
      <c r="AQ504" s="234"/>
      <c r="AR504" s="234"/>
      <c r="AS504" s="234"/>
      <c r="AT504" s="234"/>
      <c r="AU504" s="234"/>
      <c r="AV504" s="234"/>
      <c r="AW504" s="234"/>
      <c r="AX504" s="234"/>
      <c r="AY504" s="234"/>
      <c r="AZ504" s="234"/>
    </row>
    <row r="505" spans="2:52" ht="12.75">
      <c r="B505" s="234"/>
      <c r="C505" s="234"/>
      <c r="D505" s="234"/>
      <c r="E505" s="234"/>
      <c r="F505" s="234"/>
      <c r="G505" s="234"/>
      <c r="H505" s="234"/>
      <c r="I505" s="234"/>
      <c r="J505" s="234"/>
      <c r="K505" s="234"/>
      <c r="L505" s="234"/>
      <c r="M505" s="234"/>
      <c r="N505" s="234"/>
      <c r="O505" s="234"/>
      <c r="P505" s="234"/>
      <c r="Q505" s="234"/>
      <c r="R505" s="234"/>
      <c r="S505" s="234"/>
      <c r="T505" s="234"/>
      <c r="U505" s="234"/>
      <c r="V505" s="234"/>
      <c r="W505" s="234"/>
      <c r="X505" s="234"/>
      <c r="Y505" s="234"/>
      <c r="Z505" s="234"/>
      <c r="AA505" s="234"/>
      <c r="AB505" s="234"/>
      <c r="AC505" s="234"/>
      <c r="AD505" s="234"/>
      <c r="AE505" s="234"/>
      <c r="AF505" s="234"/>
      <c r="AG505" s="234"/>
      <c r="AH505" s="234"/>
      <c r="AI505" s="234"/>
      <c r="AJ505" s="234"/>
      <c r="AK505" s="234"/>
      <c r="AL505" s="234"/>
      <c r="AM505" s="234"/>
      <c r="AN505" s="234"/>
      <c r="AO505" s="234"/>
      <c r="AP505" s="234"/>
      <c r="AQ505" s="234"/>
      <c r="AR505" s="234"/>
      <c r="AS505" s="234"/>
      <c r="AT505" s="234"/>
      <c r="AU505" s="234"/>
      <c r="AV505" s="234"/>
      <c r="AW505" s="234"/>
      <c r="AX505" s="234"/>
      <c r="AY505" s="234"/>
      <c r="AZ505" s="234"/>
    </row>
    <row r="506" spans="2:52" ht="12.75">
      <c r="B506" s="234"/>
      <c r="C506" s="234"/>
      <c r="D506" s="234"/>
      <c r="E506" s="234"/>
      <c r="F506" s="234"/>
      <c r="G506" s="234"/>
      <c r="H506" s="234"/>
      <c r="I506" s="234"/>
      <c r="J506" s="234"/>
      <c r="K506" s="234"/>
      <c r="L506" s="234"/>
      <c r="M506" s="234"/>
      <c r="N506" s="234"/>
      <c r="O506" s="234"/>
      <c r="P506" s="234"/>
      <c r="Q506" s="234"/>
      <c r="R506" s="234"/>
      <c r="S506" s="234"/>
      <c r="T506" s="234"/>
      <c r="U506" s="234"/>
      <c r="V506" s="234"/>
      <c r="W506" s="234"/>
      <c r="X506" s="234"/>
      <c r="Y506" s="234"/>
      <c r="Z506" s="234"/>
      <c r="AA506" s="234"/>
      <c r="AB506" s="234"/>
      <c r="AC506" s="234"/>
      <c r="AD506" s="234"/>
      <c r="AE506" s="234"/>
      <c r="AF506" s="234"/>
      <c r="AG506" s="234"/>
      <c r="AH506" s="234"/>
      <c r="AI506" s="234"/>
      <c r="AJ506" s="234"/>
      <c r="AK506" s="234"/>
      <c r="AL506" s="234"/>
      <c r="AM506" s="234"/>
      <c r="AN506" s="234"/>
      <c r="AO506" s="234"/>
      <c r="AP506" s="234"/>
      <c r="AQ506" s="234"/>
      <c r="AR506" s="234"/>
      <c r="AS506" s="234"/>
      <c r="AT506" s="234"/>
      <c r="AU506" s="234"/>
      <c r="AV506" s="234"/>
      <c r="AW506" s="234"/>
      <c r="AX506" s="234"/>
      <c r="AY506" s="234"/>
      <c r="AZ506" s="234"/>
    </row>
    <row r="507" spans="2:52" ht="12.75">
      <c r="B507" s="234"/>
      <c r="C507" s="234"/>
      <c r="D507" s="234"/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234"/>
      <c r="Q507" s="234"/>
      <c r="R507" s="234"/>
      <c r="S507" s="234"/>
      <c r="T507" s="234"/>
      <c r="U507" s="234"/>
      <c r="V507" s="234"/>
      <c r="W507" s="234"/>
      <c r="X507" s="234"/>
      <c r="Y507" s="234"/>
      <c r="Z507" s="234"/>
      <c r="AA507" s="234"/>
      <c r="AB507" s="234"/>
      <c r="AC507" s="234"/>
      <c r="AD507" s="234"/>
      <c r="AE507" s="234"/>
      <c r="AF507" s="234"/>
      <c r="AG507" s="234"/>
      <c r="AH507" s="234"/>
      <c r="AI507" s="234"/>
      <c r="AJ507" s="234"/>
      <c r="AK507" s="234"/>
      <c r="AL507" s="234"/>
      <c r="AM507" s="234"/>
      <c r="AN507" s="234"/>
      <c r="AO507" s="234"/>
      <c r="AP507" s="234"/>
      <c r="AQ507" s="234"/>
      <c r="AR507" s="234"/>
      <c r="AS507" s="234"/>
      <c r="AT507" s="234"/>
      <c r="AU507" s="234"/>
      <c r="AV507" s="234"/>
      <c r="AW507" s="234"/>
      <c r="AX507" s="234"/>
      <c r="AY507" s="234"/>
      <c r="AZ507" s="234"/>
    </row>
    <row r="508" spans="2:52" ht="12.75">
      <c r="B508" s="234"/>
      <c r="C508" s="234"/>
      <c r="D508" s="234"/>
      <c r="E508" s="234"/>
      <c r="F508" s="234"/>
      <c r="G508" s="234"/>
      <c r="H508" s="234"/>
      <c r="I508" s="234"/>
      <c r="J508" s="234"/>
      <c r="K508" s="234"/>
      <c r="L508" s="234"/>
      <c r="M508" s="234"/>
      <c r="N508" s="234"/>
      <c r="O508" s="234"/>
      <c r="P508" s="234"/>
      <c r="Q508" s="234"/>
      <c r="R508" s="234"/>
      <c r="S508" s="234"/>
      <c r="T508" s="234"/>
      <c r="U508" s="234"/>
      <c r="V508" s="234"/>
      <c r="W508" s="234"/>
      <c r="X508" s="234"/>
      <c r="Y508" s="234"/>
      <c r="Z508" s="234"/>
      <c r="AA508" s="234"/>
      <c r="AB508" s="234"/>
      <c r="AC508" s="234"/>
      <c r="AD508" s="234"/>
      <c r="AE508" s="234"/>
      <c r="AF508" s="234"/>
      <c r="AG508" s="234"/>
      <c r="AH508" s="234"/>
      <c r="AI508" s="234"/>
      <c r="AJ508" s="234"/>
      <c r="AK508" s="234"/>
      <c r="AL508" s="234"/>
      <c r="AM508" s="234"/>
      <c r="AN508" s="234"/>
      <c r="AO508" s="234"/>
      <c r="AP508" s="234"/>
      <c r="AQ508" s="234"/>
      <c r="AR508" s="234"/>
      <c r="AS508" s="234"/>
      <c r="AT508" s="234"/>
      <c r="AU508" s="234"/>
      <c r="AV508" s="234"/>
      <c r="AW508" s="234"/>
      <c r="AX508" s="234"/>
      <c r="AY508" s="234"/>
      <c r="AZ508" s="234"/>
    </row>
    <row r="509" spans="2:52" ht="12.75">
      <c r="B509" s="234"/>
      <c r="C509" s="234"/>
      <c r="D509" s="234"/>
      <c r="E509" s="234"/>
      <c r="F509" s="234"/>
      <c r="G509" s="234"/>
      <c r="H509" s="234"/>
      <c r="I509" s="234"/>
      <c r="J509" s="234"/>
      <c r="K509" s="234"/>
      <c r="L509" s="234"/>
      <c r="M509" s="234"/>
      <c r="N509" s="234"/>
      <c r="O509" s="234"/>
      <c r="P509" s="234"/>
      <c r="Q509" s="234"/>
      <c r="R509" s="234"/>
      <c r="S509" s="234"/>
      <c r="T509" s="234"/>
      <c r="U509" s="234"/>
      <c r="V509" s="234"/>
      <c r="W509" s="234"/>
      <c r="X509" s="234"/>
      <c r="Y509" s="234"/>
      <c r="Z509" s="234"/>
      <c r="AA509" s="234"/>
      <c r="AB509" s="234"/>
      <c r="AC509" s="234"/>
      <c r="AD509" s="234"/>
      <c r="AE509" s="234"/>
      <c r="AF509" s="234"/>
      <c r="AG509" s="234"/>
      <c r="AH509" s="234"/>
      <c r="AI509" s="234"/>
      <c r="AJ509" s="234"/>
      <c r="AK509" s="234"/>
      <c r="AL509" s="234"/>
      <c r="AM509" s="234"/>
      <c r="AN509" s="234"/>
      <c r="AO509" s="234"/>
      <c r="AP509" s="234"/>
      <c r="AQ509" s="234"/>
      <c r="AR509" s="234"/>
      <c r="AS509" s="234"/>
      <c r="AT509" s="234"/>
      <c r="AU509" s="234"/>
      <c r="AV509" s="234"/>
      <c r="AW509" s="234"/>
      <c r="AX509" s="234"/>
      <c r="AY509" s="234"/>
      <c r="AZ509" s="234"/>
    </row>
    <row r="510" spans="2:52" ht="12.75">
      <c r="B510" s="234"/>
      <c r="C510" s="234"/>
      <c r="D510" s="234"/>
      <c r="E510" s="234"/>
      <c r="F510" s="234"/>
      <c r="G510" s="234"/>
      <c r="H510" s="234"/>
      <c r="I510" s="234"/>
      <c r="J510" s="234"/>
      <c r="K510" s="234"/>
      <c r="L510" s="234"/>
      <c r="M510" s="234"/>
      <c r="N510" s="234"/>
      <c r="O510" s="234"/>
      <c r="P510" s="234"/>
      <c r="Q510" s="234"/>
      <c r="R510" s="234"/>
      <c r="S510" s="234"/>
      <c r="T510" s="234"/>
      <c r="U510" s="234"/>
      <c r="V510" s="234"/>
      <c r="W510" s="234"/>
      <c r="X510" s="234"/>
      <c r="Y510" s="234"/>
      <c r="Z510" s="234"/>
      <c r="AA510" s="234"/>
      <c r="AB510" s="234"/>
      <c r="AC510" s="234"/>
      <c r="AD510" s="234"/>
      <c r="AE510" s="234"/>
      <c r="AF510" s="234"/>
      <c r="AG510" s="234"/>
      <c r="AH510" s="234"/>
      <c r="AI510" s="234"/>
      <c r="AJ510" s="234"/>
      <c r="AK510" s="234"/>
      <c r="AL510" s="234"/>
      <c r="AM510" s="234"/>
      <c r="AN510" s="234"/>
      <c r="AO510" s="234"/>
      <c r="AP510" s="234"/>
      <c r="AQ510" s="234"/>
      <c r="AR510" s="234"/>
      <c r="AS510" s="234"/>
      <c r="AT510" s="234"/>
      <c r="AU510" s="234"/>
      <c r="AV510" s="234"/>
      <c r="AW510" s="234"/>
      <c r="AX510" s="234"/>
      <c r="AY510" s="234"/>
      <c r="AZ510" s="234"/>
    </row>
    <row r="511" spans="2:52" ht="12.75">
      <c r="B511" s="234"/>
      <c r="C511" s="234"/>
      <c r="D511" s="234"/>
      <c r="E511" s="234"/>
      <c r="F511" s="234"/>
      <c r="G511" s="234"/>
      <c r="H511" s="234"/>
      <c r="I511" s="234"/>
      <c r="J511" s="234"/>
      <c r="K511" s="234"/>
      <c r="L511" s="234"/>
      <c r="M511" s="234"/>
      <c r="N511" s="234"/>
      <c r="O511" s="234"/>
      <c r="P511" s="234"/>
      <c r="Q511" s="234"/>
      <c r="R511" s="234"/>
      <c r="S511" s="234"/>
      <c r="T511" s="234"/>
      <c r="U511" s="234"/>
      <c r="V511" s="234"/>
      <c r="W511" s="234"/>
      <c r="X511" s="234"/>
      <c r="Y511" s="234"/>
      <c r="Z511" s="234"/>
      <c r="AA511" s="234"/>
      <c r="AB511" s="234"/>
      <c r="AC511" s="234"/>
      <c r="AD511" s="234"/>
      <c r="AE511" s="234"/>
      <c r="AF511" s="234"/>
      <c r="AG511" s="234"/>
      <c r="AH511" s="234"/>
      <c r="AI511" s="234"/>
      <c r="AJ511" s="234"/>
      <c r="AK511" s="234"/>
      <c r="AL511" s="234"/>
      <c r="AM511" s="234"/>
      <c r="AN511" s="234"/>
      <c r="AO511" s="234"/>
      <c r="AP511" s="234"/>
      <c r="AQ511" s="234"/>
      <c r="AR511" s="234"/>
      <c r="AS511" s="234"/>
      <c r="AT511" s="234"/>
      <c r="AU511" s="234"/>
      <c r="AV511" s="234"/>
      <c r="AW511" s="234"/>
      <c r="AX511" s="234"/>
      <c r="AY511" s="234"/>
      <c r="AZ511" s="234"/>
    </row>
    <row r="512" spans="2:52" ht="12.75">
      <c r="B512" s="234"/>
      <c r="C512" s="234"/>
      <c r="D512" s="234"/>
      <c r="E512" s="234"/>
      <c r="F512" s="234"/>
      <c r="G512" s="234"/>
      <c r="H512" s="234"/>
      <c r="I512" s="234"/>
      <c r="J512" s="234"/>
      <c r="K512" s="234"/>
      <c r="L512" s="234"/>
      <c r="M512" s="234"/>
      <c r="N512" s="234"/>
      <c r="O512" s="234"/>
      <c r="P512" s="234"/>
      <c r="Q512" s="234"/>
      <c r="R512" s="234"/>
      <c r="S512" s="234"/>
      <c r="T512" s="234"/>
      <c r="U512" s="234"/>
      <c r="V512" s="234"/>
      <c r="W512" s="234"/>
      <c r="X512" s="234"/>
      <c r="Y512" s="234"/>
      <c r="Z512" s="234"/>
      <c r="AA512" s="234"/>
      <c r="AB512" s="234"/>
      <c r="AC512" s="234"/>
      <c r="AD512" s="234"/>
      <c r="AE512" s="234"/>
      <c r="AF512" s="234"/>
      <c r="AG512" s="234"/>
      <c r="AH512" s="234"/>
      <c r="AI512" s="234"/>
      <c r="AJ512" s="234"/>
      <c r="AK512" s="234"/>
      <c r="AL512" s="234"/>
      <c r="AM512" s="234"/>
      <c r="AN512" s="234"/>
      <c r="AO512" s="234"/>
      <c r="AP512" s="234"/>
      <c r="AQ512" s="234"/>
      <c r="AR512" s="234"/>
      <c r="AS512" s="234"/>
      <c r="AT512" s="234"/>
      <c r="AU512" s="234"/>
      <c r="AV512" s="234"/>
      <c r="AW512" s="234"/>
      <c r="AX512" s="234"/>
      <c r="AY512" s="234"/>
      <c r="AZ512" s="234"/>
    </row>
    <row r="513" spans="2:52" ht="12.75">
      <c r="B513" s="234"/>
      <c r="C513" s="234"/>
      <c r="D513" s="234"/>
      <c r="E513" s="234"/>
      <c r="F513" s="234"/>
      <c r="G513" s="234"/>
      <c r="H513" s="234"/>
      <c r="I513" s="234"/>
      <c r="J513" s="234"/>
      <c r="K513" s="234"/>
      <c r="L513" s="234"/>
      <c r="M513" s="234"/>
      <c r="N513" s="234"/>
      <c r="O513" s="234"/>
      <c r="P513" s="234"/>
      <c r="Q513" s="234"/>
      <c r="R513" s="234"/>
      <c r="S513" s="234"/>
      <c r="T513" s="234"/>
      <c r="U513" s="234"/>
      <c r="V513" s="234"/>
      <c r="W513" s="234"/>
      <c r="X513" s="234"/>
      <c r="Y513" s="234"/>
      <c r="Z513" s="234"/>
      <c r="AA513" s="234"/>
      <c r="AB513" s="234"/>
      <c r="AC513" s="234"/>
      <c r="AD513" s="234"/>
      <c r="AE513" s="234"/>
      <c r="AF513" s="234"/>
      <c r="AG513" s="234"/>
      <c r="AH513" s="234"/>
      <c r="AI513" s="234"/>
      <c r="AJ513" s="234"/>
      <c r="AK513" s="234"/>
      <c r="AL513" s="234"/>
      <c r="AM513" s="234"/>
      <c r="AN513" s="234"/>
      <c r="AO513" s="234"/>
      <c r="AP513" s="234"/>
      <c r="AQ513" s="234"/>
      <c r="AR513" s="234"/>
      <c r="AS513" s="234"/>
      <c r="AT513" s="234"/>
      <c r="AU513" s="234"/>
      <c r="AV513" s="234"/>
      <c r="AW513" s="234"/>
      <c r="AX513" s="234"/>
      <c r="AY513" s="234"/>
      <c r="AZ513" s="234"/>
    </row>
    <row r="514" spans="2:52" ht="12.75">
      <c r="B514" s="234"/>
      <c r="C514" s="234"/>
      <c r="D514" s="234"/>
      <c r="E514" s="234"/>
      <c r="F514" s="234"/>
      <c r="G514" s="234"/>
      <c r="H514" s="234"/>
      <c r="I514" s="234"/>
      <c r="J514" s="234"/>
      <c r="K514" s="234"/>
      <c r="L514" s="234"/>
      <c r="M514" s="234"/>
      <c r="N514" s="234"/>
      <c r="O514" s="234"/>
      <c r="P514" s="234"/>
      <c r="Q514" s="234"/>
      <c r="R514" s="234"/>
      <c r="S514" s="234"/>
      <c r="T514" s="234"/>
      <c r="U514" s="234"/>
      <c r="V514" s="234"/>
      <c r="W514" s="234"/>
      <c r="X514" s="234"/>
      <c r="Y514" s="234"/>
      <c r="Z514" s="234"/>
      <c r="AA514" s="234"/>
      <c r="AB514" s="234"/>
      <c r="AC514" s="234"/>
      <c r="AD514" s="234"/>
      <c r="AE514" s="234"/>
      <c r="AF514" s="234"/>
      <c r="AG514" s="234"/>
      <c r="AH514" s="234"/>
      <c r="AI514" s="234"/>
      <c r="AJ514" s="234"/>
      <c r="AK514" s="234"/>
      <c r="AL514" s="234"/>
      <c r="AM514" s="234"/>
      <c r="AN514" s="234"/>
      <c r="AO514" s="234"/>
      <c r="AP514" s="234"/>
      <c r="AQ514" s="234"/>
      <c r="AR514" s="234"/>
      <c r="AS514" s="234"/>
      <c r="AT514" s="234"/>
      <c r="AU514" s="234"/>
      <c r="AV514" s="234"/>
      <c r="AW514" s="234"/>
      <c r="AX514" s="234"/>
      <c r="AY514" s="234"/>
      <c r="AZ514" s="234"/>
    </row>
    <row r="515" spans="2:52" ht="12.75">
      <c r="B515" s="234"/>
      <c r="C515" s="234"/>
      <c r="D515" s="234"/>
      <c r="E515" s="234"/>
      <c r="F515" s="234"/>
      <c r="G515" s="234"/>
      <c r="H515" s="234"/>
      <c r="I515" s="234"/>
      <c r="J515" s="234"/>
      <c r="K515" s="234"/>
      <c r="L515" s="234"/>
      <c r="M515" s="234"/>
      <c r="N515" s="234"/>
      <c r="O515" s="234"/>
      <c r="P515" s="234"/>
      <c r="Q515" s="234"/>
      <c r="R515" s="234"/>
      <c r="S515" s="234"/>
      <c r="T515" s="234"/>
      <c r="U515" s="234"/>
      <c r="V515" s="234"/>
      <c r="W515" s="234"/>
      <c r="X515" s="234"/>
      <c r="Y515" s="234"/>
      <c r="Z515" s="234"/>
      <c r="AA515" s="234"/>
      <c r="AB515" s="234"/>
      <c r="AC515" s="234"/>
      <c r="AD515" s="234"/>
      <c r="AE515" s="234"/>
      <c r="AF515" s="234"/>
      <c r="AG515" s="234"/>
      <c r="AH515" s="234"/>
      <c r="AI515" s="234"/>
      <c r="AJ515" s="234"/>
      <c r="AK515" s="234"/>
      <c r="AL515" s="234"/>
      <c r="AM515" s="234"/>
      <c r="AN515" s="234"/>
      <c r="AO515" s="234"/>
      <c r="AP515" s="234"/>
      <c r="AQ515" s="234"/>
      <c r="AR515" s="234"/>
      <c r="AS515" s="234"/>
      <c r="AT515" s="234"/>
      <c r="AU515" s="234"/>
      <c r="AV515" s="234"/>
      <c r="AW515" s="234"/>
      <c r="AX515" s="234"/>
      <c r="AY515" s="234"/>
      <c r="AZ515" s="234"/>
    </row>
    <row r="516" spans="2:52" ht="12.75">
      <c r="B516" s="234"/>
      <c r="C516" s="234"/>
      <c r="D516" s="234"/>
      <c r="E516" s="234"/>
      <c r="F516" s="234"/>
      <c r="G516" s="234"/>
      <c r="H516" s="234"/>
      <c r="I516" s="234"/>
      <c r="J516" s="234"/>
      <c r="K516" s="234"/>
      <c r="L516" s="234"/>
      <c r="M516" s="234"/>
      <c r="N516" s="234"/>
      <c r="O516" s="234"/>
      <c r="P516" s="234"/>
      <c r="Q516" s="234"/>
      <c r="R516" s="234"/>
      <c r="S516" s="234"/>
      <c r="T516" s="234"/>
      <c r="U516" s="234"/>
      <c r="V516" s="234"/>
      <c r="W516" s="234"/>
      <c r="X516" s="234"/>
      <c r="Y516" s="234"/>
      <c r="Z516" s="234"/>
      <c r="AA516" s="234"/>
      <c r="AB516" s="234"/>
      <c r="AC516" s="234"/>
      <c r="AD516" s="234"/>
      <c r="AE516" s="234"/>
      <c r="AF516" s="234"/>
      <c r="AG516" s="234"/>
      <c r="AH516" s="234"/>
      <c r="AI516" s="234"/>
      <c r="AJ516" s="234"/>
      <c r="AK516" s="234"/>
      <c r="AL516" s="234"/>
      <c r="AM516" s="234"/>
      <c r="AN516" s="234"/>
      <c r="AO516" s="234"/>
      <c r="AP516" s="234"/>
      <c r="AQ516" s="234"/>
      <c r="AR516" s="234"/>
      <c r="AS516" s="234"/>
      <c r="AT516" s="234"/>
      <c r="AU516" s="234"/>
      <c r="AV516" s="234"/>
      <c r="AW516" s="234"/>
      <c r="AX516" s="234"/>
      <c r="AY516" s="234"/>
      <c r="AZ516" s="234"/>
    </row>
    <row r="517" spans="2:52" ht="12.75">
      <c r="B517" s="234"/>
      <c r="C517" s="234"/>
      <c r="D517" s="234"/>
      <c r="E517" s="234"/>
      <c r="F517" s="234"/>
      <c r="G517" s="234"/>
      <c r="H517" s="234"/>
      <c r="I517" s="234"/>
      <c r="J517" s="234"/>
      <c r="K517" s="234"/>
      <c r="L517" s="234"/>
      <c r="M517" s="234"/>
      <c r="N517" s="234"/>
      <c r="O517" s="234"/>
      <c r="P517" s="234"/>
      <c r="Q517" s="234"/>
      <c r="R517" s="234"/>
      <c r="S517" s="234"/>
      <c r="T517" s="234"/>
      <c r="U517" s="234"/>
      <c r="V517" s="234"/>
      <c r="W517" s="234"/>
      <c r="X517" s="234"/>
      <c r="Y517" s="234"/>
      <c r="Z517" s="234"/>
      <c r="AA517" s="234"/>
      <c r="AB517" s="234"/>
      <c r="AC517" s="234"/>
      <c r="AD517" s="234"/>
      <c r="AE517" s="234"/>
      <c r="AF517" s="234"/>
      <c r="AG517" s="234"/>
      <c r="AH517" s="234"/>
      <c r="AI517" s="234"/>
      <c r="AJ517" s="234"/>
      <c r="AK517" s="234"/>
      <c r="AL517" s="234"/>
      <c r="AM517" s="234"/>
      <c r="AN517" s="234"/>
      <c r="AO517" s="234"/>
      <c r="AP517" s="234"/>
      <c r="AQ517" s="234"/>
      <c r="AR517" s="234"/>
      <c r="AS517" s="234"/>
      <c r="AT517" s="234"/>
      <c r="AU517" s="234"/>
      <c r="AV517" s="234"/>
      <c r="AW517" s="234"/>
      <c r="AX517" s="234"/>
      <c r="AY517" s="234"/>
      <c r="AZ517" s="234"/>
    </row>
    <row r="518" spans="2:52" ht="12.75">
      <c r="B518" s="234"/>
      <c r="C518" s="234"/>
      <c r="D518" s="234"/>
      <c r="E518" s="234"/>
      <c r="F518" s="234"/>
      <c r="G518" s="234"/>
      <c r="H518" s="234"/>
      <c r="I518" s="234"/>
      <c r="J518" s="234"/>
      <c r="K518" s="234"/>
      <c r="L518" s="234"/>
      <c r="M518" s="234"/>
      <c r="N518" s="234"/>
      <c r="O518" s="234"/>
      <c r="P518" s="234"/>
      <c r="Q518" s="234"/>
      <c r="R518" s="234"/>
      <c r="S518" s="234"/>
      <c r="T518" s="234"/>
      <c r="U518" s="234"/>
      <c r="V518" s="234"/>
      <c r="W518" s="234"/>
      <c r="X518" s="234"/>
      <c r="Y518" s="234"/>
      <c r="Z518" s="234"/>
      <c r="AA518" s="234"/>
      <c r="AB518" s="234"/>
      <c r="AC518" s="234"/>
      <c r="AD518" s="234"/>
      <c r="AE518" s="234"/>
      <c r="AF518" s="234"/>
      <c r="AG518" s="234"/>
      <c r="AH518" s="234"/>
      <c r="AI518" s="234"/>
      <c r="AJ518" s="234"/>
      <c r="AK518" s="234"/>
      <c r="AL518" s="234"/>
      <c r="AM518" s="234"/>
      <c r="AN518" s="234"/>
      <c r="AO518" s="234"/>
      <c r="AP518" s="234"/>
      <c r="AQ518" s="234"/>
      <c r="AR518" s="234"/>
      <c r="AS518" s="234"/>
      <c r="AT518" s="234"/>
      <c r="AU518" s="234"/>
      <c r="AV518" s="234"/>
      <c r="AW518" s="234"/>
      <c r="AX518" s="234"/>
      <c r="AY518" s="234"/>
      <c r="AZ518" s="234"/>
    </row>
    <row r="519" spans="2:52" ht="12.75">
      <c r="B519" s="234"/>
      <c r="C519" s="234"/>
      <c r="D519" s="234"/>
      <c r="E519" s="234"/>
      <c r="F519" s="234"/>
      <c r="G519" s="234"/>
      <c r="H519" s="234"/>
      <c r="I519" s="234"/>
      <c r="J519" s="234"/>
      <c r="K519" s="234"/>
      <c r="L519" s="234"/>
      <c r="M519" s="234"/>
      <c r="N519" s="234"/>
      <c r="O519" s="234"/>
      <c r="P519" s="234"/>
      <c r="Q519" s="234"/>
      <c r="R519" s="234"/>
      <c r="S519" s="234"/>
      <c r="T519" s="234"/>
      <c r="U519" s="234"/>
      <c r="V519" s="234"/>
      <c r="W519" s="234"/>
      <c r="X519" s="234"/>
      <c r="Y519" s="234"/>
      <c r="Z519" s="234"/>
      <c r="AA519" s="234"/>
      <c r="AB519" s="234"/>
      <c r="AC519" s="234"/>
      <c r="AD519" s="234"/>
      <c r="AE519" s="234"/>
      <c r="AF519" s="234"/>
      <c r="AG519" s="234"/>
      <c r="AH519" s="234"/>
      <c r="AI519" s="234"/>
      <c r="AJ519" s="234"/>
      <c r="AK519" s="234"/>
      <c r="AL519" s="234"/>
      <c r="AM519" s="234"/>
      <c r="AN519" s="234"/>
      <c r="AO519" s="234"/>
      <c r="AP519" s="234"/>
      <c r="AQ519" s="234"/>
      <c r="AR519" s="234"/>
      <c r="AS519" s="234"/>
      <c r="AT519" s="234"/>
      <c r="AU519" s="234"/>
      <c r="AV519" s="234"/>
      <c r="AW519" s="234"/>
      <c r="AX519" s="234"/>
      <c r="AY519" s="234"/>
      <c r="AZ519" s="234"/>
    </row>
    <row r="520" spans="2:52" ht="12.75">
      <c r="B520" s="234"/>
      <c r="C520" s="234"/>
      <c r="D520" s="234"/>
      <c r="E520" s="234"/>
      <c r="F520" s="234"/>
      <c r="G520" s="234"/>
      <c r="H520" s="234"/>
      <c r="I520" s="234"/>
      <c r="J520" s="234"/>
      <c r="K520" s="234"/>
      <c r="L520" s="234"/>
      <c r="M520" s="234"/>
      <c r="N520" s="234"/>
      <c r="O520" s="234"/>
      <c r="P520" s="234"/>
      <c r="Q520" s="234"/>
      <c r="R520" s="234"/>
      <c r="S520" s="234"/>
      <c r="T520" s="234"/>
      <c r="U520" s="234"/>
      <c r="V520" s="234"/>
      <c r="W520" s="234"/>
      <c r="X520" s="234"/>
      <c r="Y520" s="234"/>
      <c r="Z520" s="234"/>
      <c r="AA520" s="234"/>
      <c r="AB520" s="234"/>
      <c r="AC520" s="234"/>
      <c r="AD520" s="234"/>
      <c r="AE520" s="234"/>
      <c r="AF520" s="234"/>
      <c r="AG520" s="234"/>
      <c r="AH520" s="234"/>
      <c r="AI520" s="234"/>
      <c r="AJ520" s="234"/>
      <c r="AK520" s="234"/>
      <c r="AL520" s="234"/>
      <c r="AM520" s="234"/>
      <c r="AN520" s="234"/>
      <c r="AO520" s="234"/>
      <c r="AP520" s="234"/>
      <c r="AQ520" s="234"/>
      <c r="AR520" s="234"/>
      <c r="AS520" s="234"/>
      <c r="AT520" s="234"/>
      <c r="AU520" s="234"/>
      <c r="AV520" s="234"/>
      <c r="AW520" s="234"/>
      <c r="AX520" s="234"/>
      <c r="AY520" s="234"/>
      <c r="AZ520" s="234"/>
    </row>
    <row r="521" spans="2:52" ht="12.75">
      <c r="B521" s="234"/>
      <c r="C521" s="234"/>
      <c r="D521" s="234"/>
      <c r="E521" s="234"/>
      <c r="F521" s="234"/>
      <c r="G521" s="234"/>
      <c r="H521" s="234"/>
      <c r="I521" s="234"/>
      <c r="J521" s="234"/>
      <c r="K521" s="234"/>
      <c r="L521" s="234"/>
      <c r="M521" s="234"/>
      <c r="N521" s="234"/>
      <c r="O521" s="234"/>
      <c r="P521" s="234"/>
      <c r="Q521" s="234"/>
      <c r="R521" s="234"/>
      <c r="S521" s="234"/>
      <c r="T521" s="234"/>
      <c r="U521" s="234"/>
      <c r="V521" s="234"/>
      <c r="W521" s="234"/>
      <c r="X521" s="234"/>
      <c r="Y521" s="234"/>
      <c r="Z521" s="234"/>
      <c r="AA521" s="234"/>
      <c r="AB521" s="234"/>
      <c r="AC521" s="234"/>
      <c r="AD521" s="234"/>
      <c r="AE521" s="234"/>
      <c r="AF521" s="234"/>
      <c r="AG521" s="234"/>
      <c r="AH521" s="234"/>
      <c r="AI521" s="234"/>
      <c r="AJ521" s="234"/>
      <c r="AK521" s="234"/>
      <c r="AL521" s="234"/>
      <c r="AM521" s="234"/>
      <c r="AN521" s="234"/>
      <c r="AO521" s="234"/>
      <c r="AP521" s="234"/>
      <c r="AQ521" s="234"/>
      <c r="AR521" s="234"/>
      <c r="AS521" s="234"/>
      <c r="AT521" s="234"/>
      <c r="AU521" s="234"/>
      <c r="AV521" s="234"/>
      <c r="AW521" s="234"/>
      <c r="AX521" s="234"/>
      <c r="AY521" s="234"/>
      <c r="AZ521" s="234"/>
    </row>
    <row r="522" spans="2:52" ht="12.75">
      <c r="B522" s="234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4"/>
      <c r="O522" s="234"/>
      <c r="P522" s="234"/>
      <c r="Q522" s="234"/>
      <c r="R522" s="234"/>
      <c r="S522" s="234"/>
      <c r="T522" s="234"/>
      <c r="U522" s="234"/>
      <c r="V522" s="234"/>
      <c r="W522" s="234"/>
      <c r="X522" s="234"/>
      <c r="Y522" s="234"/>
      <c r="Z522" s="234"/>
      <c r="AA522" s="234"/>
      <c r="AB522" s="234"/>
      <c r="AC522" s="234"/>
      <c r="AD522" s="234"/>
      <c r="AE522" s="234"/>
      <c r="AF522" s="234"/>
      <c r="AG522" s="234"/>
      <c r="AH522" s="234"/>
      <c r="AI522" s="234"/>
      <c r="AJ522" s="234"/>
      <c r="AK522" s="234"/>
      <c r="AL522" s="234"/>
      <c r="AM522" s="234"/>
      <c r="AN522" s="234"/>
      <c r="AO522" s="234"/>
      <c r="AP522" s="234"/>
      <c r="AQ522" s="234"/>
      <c r="AR522" s="234"/>
      <c r="AS522" s="234"/>
      <c r="AT522" s="234"/>
      <c r="AU522" s="234"/>
      <c r="AV522" s="234"/>
      <c r="AW522" s="234"/>
      <c r="AX522" s="234"/>
      <c r="AY522" s="234"/>
      <c r="AZ522" s="234"/>
    </row>
    <row r="523" spans="2:52" ht="12.75">
      <c r="B523" s="234"/>
      <c r="C523" s="234"/>
      <c r="D523" s="234"/>
      <c r="E523" s="234"/>
      <c r="F523" s="234"/>
      <c r="G523" s="234"/>
      <c r="H523" s="234"/>
      <c r="I523" s="234"/>
      <c r="J523" s="234"/>
      <c r="K523" s="234"/>
      <c r="L523" s="234"/>
      <c r="M523" s="234"/>
      <c r="N523" s="234"/>
      <c r="O523" s="234"/>
      <c r="P523" s="234"/>
      <c r="Q523" s="234"/>
      <c r="R523" s="234"/>
      <c r="S523" s="234"/>
      <c r="T523" s="234"/>
      <c r="U523" s="234"/>
      <c r="V523" s="234"/>
      <c r="W523" s="234"/>
      <c r="X523" s="234"/>
      <c r="Y523" s="234"/>
      <c r="Z523" s="234"/>
      <c r="AA523" s="234"/>
      <c r="AB523" s="234"/>
      <c r="AC523" s="234"/>
      <c r="AD523" s="234"/>
      <c r="AE523" s="234"/>
      <c r="AF523" s="234"/>
      <c r="AG523" s="234"/>
      <c r="AH523" s="234"/>
      <c r="AI523" s="234"/>
      <c r="AJ523" s="234"/>
      <c r="AK523" s="234"/>
      <c r="AL523" s="234"/>
      <c r="AM523" s="234"/>
      <c r="AN523" s="234"/>
      <c r="AO523" s="234"/>
      <c r="AP523" s="234"/>
      <c r="AQ523" s="234"/>
      <c r="AR523" s="234"/>
      <c r="AS523" s="234"/>
      <c r="AT523" s="234"/>
      <c r="AU523" s="234"/>
      <c r="AV523" s="234"/>
      <c r="AW523" s="234"/>
      <c r="AX523" s="234"/>
      <c r="AY523" s="234"/>
      <c r="AZ523" s="234"/>
    </row>
    <row r="524" spans="2:52" ht="12.75">
      <c r="B524" s="234"/>
      <c r="C524" s="234"/>
      <c r="D524" s="234"/>
      <c r="E524" s="234"/>
      <c r="F524" s="234"/>
      <c r="G524" s="234"/>
      <c r="H524" s="234"/>
      <c r="I524" s="234"/>
      <c r="J524" s="234"/>
      <c r="K524" s="234"/>
      <c r="L524" s="234"/>
      <c r="M524" s="234"/>
      <c r="N524" s="234"/>
      <c r="O524" s="234"/>
      <c r="P524" s="234"/>
      <c r="Q524" s="234"/>
      <c r="R524" s="234"/>
      <c r="S524" s="234"/>
      <c r="T524" s="234"/>
      <c r="U524" s="234"/>
      <c r="V524" s="234"/>
      <c r="W524" s="234"/>
      <c r="X524" s="234"/>
      <c r="Y524" s="234"/>
      <c r="Z524" s="234"/>
      <c r="AA524" s="234"/>
      <c r="AB524" s="234"/>
      <c r="AC524" s="234"/>
      <c r="AD524" s="234"/>
      <c r="AE524" s="234"/>
      <c r="AF524" s="234"/>
      <c r="AG524" s="234"/>
      <c r="AH524" s="234"/>
      <c r="AI524" s="234"/>
      <c r="AJ524" s="234"/>
      <c r="AK524" s="234"/>
      <c r="AL524" s="234"/>
      <c r="AM524" s="234"/>
      <c r="AN524" s="234"/>
      <c r="AO524" s="234"/>
      <c r="AP524" s="234"/>
      <c r="AQ524" s="234"/>
      <c r="AR524" s="234"/>
      <c r="AS524" s="234"/>
      <c r="AT524" s="234"/>
      <c r="AU524" s="234"/>
      <c r="AV524" s="234"/>
      <c r="AW524" s="234"/>
      <c r="AX524" s="234"/>
      <c r="AY524" s="234"/>
      <c r="AZ524" s="234"/>
    </row>
    <row r="525" spans="2:52" ht="12.75">
      <c r="B525" s="234"/>
      <c r="C525" s="234"/>
      <c r="D525" s="234"/>
      <c r="E525" s="234"/>
      <c r="F525" s="234"/>
      <c r="G525" s="234"/>
      <c r="H525" s="234"/>
      <c r="I525" s="234"/>
      <c r="J525" s="234"/>
      <c r="K525" s="234"/>
      <c r="L525" s="234"/>
      <c r="M525" s="234"/>
      <c r="N525" s="234"/>
      <c r="O525" s="234"/>
      <c r="P525" s="234"/>
      <c r="Q525" s="234"/>
      <c r="R525" s="234"/>
      <c r="S525" s="234"/>
      <c r="T525" s="234"/>
      <c r="U525" s="234"/>
      <c r="V525" s="234"/>
      <c r="W525" s="234"/>
      <c r="X525" s="234"/>
      <c r="Y525" s="234"/>
      <c r="Z525" s="234"/>
      <c r="AA525" s="234"/>
      <c r="AB525" s="234"/>
      <c r="AC525" s="234"/>
      <c r="AD525" s="234"/>
      <c r="AE525" s="234"/>
      <c r="AF525" s="234"/>
      <c r="AG525" s="234"/>
      <c r="AH525" s="234"/>
      <c r="AI525" s="234"/>
      <c r="AJ525" s="234"/>
      <c r="AK525" s="234"/>
      <c r="AL525" s="234"/>
      <c r="AM525" s="234"/>
      <c r="AN525" s="234"/>
      <c r="AO525" s="234"/>
      <c r="AP525" s="234"/>
      <c r="AQ525" s="234"/>
      <c r="AR525" s="234"/>
      <c r="AS525" s="234"/>
      <c r="AT525" s="234"/>
      <c r="AU525" s="234"/>
      <c r="AV525" s="234"/>
      <c r="AW525" s="234"/>
      <c r="AX525" s="234"/>
      <c r="AY525" s="234"/>
      <c r="AZ525" s="234"/>
    </row>
    <row r="526" spans="2:52" ht="12.75">
      <c r="B526" s="234"/>
      <c r="C526" s="234"/>
      <c r="D526" s="234"/>
      <c r="E526" s="234"/>
      <c r="F526" s="234"/>
      <c r="G526" s="234"/>
      <c r="H526" s="234"/>
      <c r="I526" s="234"/>
      <c r="J526" s="234"/>
      <c r="K526" s="234"/>
      <c r="L526" s="234"/>
      <c r="M526" s="234"/>
      <c r="N526" s="234"/>
      <c r="O526" s="234"/>
      <c r="P526" s="234"/>
      <c r="Q526" s="234"/>
      <c r="R526" s="234"/>
      <c r="S526" s="234"/>
      <c r="T526" s="234"/>
      <c r="U526" s="234"/>
      <c r="V526" s="234"/>
      <c r="W526" s="234"/>
      <c r="X526" s="234"/>
      <c r="Y526" s="234"/>
      <c r="Z526" s="234"/>
      <c r="AA526" s="234"/>
      <c r="AB526" s="234"/>
      <c r="AC526" s="234"/>
      <c r="AD526" s="234"/>
      <c r="AE526" s="234"/>
      <c r="AF526" s="234"/>
      <c r="AG526" s="234"/>
      <c r="AH526" s="234"/>
      <c r="AI526" s="234"/>
      <c r="AJ526" s="234"/>
      <c r="AK526" s="234"/>
      <c r="AL526" s="234"/>
      <c r="AM526" s="234"/>
      <c r="AN526" s="234"/>
      <c r="AO526" s="234"/>
      <c r="AP526" s="234"/>
      <c r="AQ526" s="234"/>
      <c r="AR526" s="234"/>
      <c r="AS526" s="234"/>
      <c r="AT526" s="234"/>
      <c r="AU526" s="234"/>
      <c r="AV526" s="234"/>
      <c r="AW526" s="234"/>
      <c r="AX526" s="234"/>
      <c r="AY526" s="234"/>
      <c r="AZ526" s="234"/>
    </row>
    <row r="527" spans="2:52" ht="12.75">
      <c r="B527" s="234"/>
      <c r="C527" s="234"/>
      <c r="D527" s="234"/>
      <c r="E527" s="234"/>
      <c r="F527" s="234"/>
      <c r="G527" s="234"/>
      <c r="H527" s="234"/>
      <c r="I527" s="234"/>
      <c r="J527" s="234"/>
      <c r="K527" s="234"/>
      <c r="L527" s="234"/>
      <c r="M527" s="234"/>
      <c r="N527" s="234"/>
      <c r="O527" s="234"/>
      <c r="P527" s="234"/>
      <c r="Q527" s="234"/>
      <c r="R527" s="234"/>
      <c r="S527" s="234"/>
      <c r="T527" s="234"/>
      <c r="U527" s="234"/>
      <c r="V527" s="234"/>
      <c r="W527" s="234"/>
      <c r="X527" s="234"/>
      <c r="Y527" s="234"/>
      <c r="Z527" s="234"/>
      <c r="AA527" s="234"/>
      <c r="AB527" s="234"/>
      <c r="AC527" s="234"/>
      <c r="AD527" s="234"/>
      <c r="AE527" s="234"/>
      <c r="AF527" s="234"/>
      <c r="AG527" s="234"/>
      <c r="AH527" s="234"/>
      <c r="AI527" s="234"/>
      <c r="AJ527" s="234"/>
      <c r="AK527" s="234"/>
      <c r="AL527" s="234"/>
      <c r="AM527" s="234"/>
      <c r="AN527" s="234"/>
      <c r="AO527" s="234"/>
      <c r="AP527" s="234"/>
      <c r="AQ527" s="234"/>
      <c r="AR527" s="234"/>
      <c r="AS527" s="234"/>
      <c r="AT527" s="234"/>
      <c r="AU527" s="234"/>
      <c r="AV527" s="234"/>
      <c r="AW527" s="234"/>
      <c r="AX527" s="234"/>
      <c r="AY527" s="234"/>
      <c r="AZ527" s="234"/>
    </row>
    <row r="528" spans="2:52" ht="12.75">
      <c r="B528" s="234"/>
      <c r="C528" s="234"/>
      <c r="D528" s="234"/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4"/>
      <c r="V528" s="234"/>
      <c r="W528" s="234"/>
      <c r="X528" s="234"/>
      <c r="Y528" s="234"/>
      <c r="Z528" s="234"/>
      <c r="AA528" s="234"/>
      <c r="AB528" s="234"/>
      <c r="AC528" s="234"/>
      <c r="AD528" s="234"/>
      <c r="AE528" s="234"/>
      <c r="AF528" s="234"/>
      <c r="AG528" s="234"/>
      <c r="AH528" s="234"/>
      <c r="AI528" s="234"/>
      <c r="AJ528" s="234"/>
      <c r="AK528" s="234"/>
      <c r="AL528" s="234"/>
      <c r="AM528" s="234"/>
      <c r="AN528" s="234"/>
      <c r="AO528" s="234"/>
      <c r="AP528" s="234"/>
      <c r="AQ528" s="234"/>
      <c r="AR528" s="234"/>
      <c r="AS528" s="234"/>
      <c r="AT528" s="234"/>
      <c r="AU528" s="234"/>
      <c r="AV528" s="234"/>
      <c r="AW528" s="234"/>
      <c r="AX528" s="234"/>
      <c r="AY528" s="234"/>
      <c r="AZ528" s="234"/>
    </row>
    <row r="529" spans="2:52" ht="12.75">
      <c r="B529" s="234"/>
      <c r="C529" s="234"/>
      <c r="D529" s="234"/>
      <c r="E529" s="234"/>
      <c r="F529" s="234"/>
      <c r="G529" s="234"/>
      <c r="H529" s="234"/>
      <c r="I529" s="234"/>
      <c r="J529" s="234"/>
      <c r="K529" s="234"/>
      <c r="L529" s="234"/>
      <c r="M529" s="234"/>
      <c r="N529" s="234"/>
      <c r="O529" s="234"/>
      <c r="P529" s="234"/>
      <c r="Q529" s="234"/>
      <c r="R529" s="234"/>
      <c r="S529" s="234"/>
      <c r="T529" s="234"/>
      <c r="U529" s="234"/>
      <c r="V529" s="234"/>
      <c r="W529" s="234"/>
      <c r="X529" s="234"/>
      <c r="Y529" s="234"/>
      <c r="Z529" s="234"/>
      <c r="AA529" s="234"/>
      <c r="AB529" s="234"/>
      <c r="AC529" s="234"/>
      <c r="AD529" s="234"/>
      <c r="AE529" s="234"/>
      <c r="AF529" s="234"/>
      <c r="AG529" s="234"/>
      <c r="AH529" s="234"/>
      <c r="AI529" s="234"/>
      <c r="AJ529" s="234"/>
      <c r="AK529" s="234"/>
      <c r="AL529" s="234"/>
      <c r="AM529" s="234"/>
      <c r="AN529" s="234"/>
      <c r="AO529" s="234"/>
      <c r="AP529" s="234"/>
      <c r="AQ529" s="234"/>
      <c r="AR529" s="234"/>
      <c r="AS529" s="234"/>
      <c r="AT529" s="234"/>
      <c r="AU529" s="234"/>
      <c r="AV529" s="234"/>
      <c r="AW529" s="234"/>
      <c r="AX529" s="234"/>
      <c r="AY529" s="234"/>
      <c r="AZ529" s="234"/>
    </row>
    <row r="530" spans="2:52" ht="12.75">
      <c r="B530" s="234"/>
      <c r="C530" s="234"/>
      <c r="D530" s="234"/>
      <c r="E530" s="234"/>
      <c r="F530" s="234"/>
      <c r="G530" s="234"/>
      <c r="H530" s="234"/>
      <c r="I530" s="234"/>
      <c r="J530" s="234"/>
      <c r="K530" s="234"/>
      <c r="L530" s="234"/>
      <c r="M530" s="234"/>
      <c r="N530" s="234"/>
      <c r="O530" s="234"/>
      <c r="P530" s="234"/>
      <c r="Q530" s="234"/>
      <c r="R530" s="234"/>
      <c r="S530" s="234"/>
      <c r="T530" s="234"/>
      <c r="U530" s="234"/>
      <c r="V530" s="234"/>
      <c r="W530" s="234"/>
      <c r="X530" s="234"/>
      <c r="Y530" s="234"/>
      <c r="Z530" s="234"/>
      <c r="AA530" s="234"/>
      <c r="AB530" s="234"/>
      <c r="AC530" s="234"/>
      <c r="AD530" s="234"/>
      <c r="AE530" s="234"/>
      <c r="AF530" s="234"/>
      <c r="AG530" s="234"/>
      <c r="AH530" s="234"/>
      <c r="AI530" s="234"/>
      <c r="AJ530" s="234"/>
      <c r="AK530" s="234"/>
      <c r="AL530" s="234"/>
      <c r="AM530" s="234"/>
      <c r="AN530" s="234"/>
      <c r="AO530" s="234"/>
      <c r="AP530" s="234"/>
      <c r="AQ530" s="234"/>
      <c r="AR530" s="234"/>
      <c r="AS530" s="234"/>
      <c r="AT530" s="234"/>
      <c r="AU530" s="234"/>
      <c r="AV530" s="234"/>
      <c r="AW530" s="234"/>
      <c r="AX530" s="234"/>
      <c r="AY530" s="234"/>
      <c r="AZ530" s="234"/>
    </row>
    <row r="531" spans="2:52" ht="12.75">
      <c r="B531" s="234"/>
      <c r="C531" s="234"/>
      <c r="D531" s="234"/>
      <c r="E531" s="234"/>
      <c r="F531" s="234"/>
      <c r="G531" s="234"/>
      <c r="H531" s="234"/>
      <c r="I531" s="234"/>
      <c r="J531" s="234"/>
      <c r="K531" s="234"/>
      <c r="L531" s="234"/>
      <c r="M531" s="234"/>
      <c r="N531" s="234"/>
      <c r="O531" s="234"/>
      <c r="P531" s="234"/>
      <c r="Q531" s="234"/>
      <c r="R531" s="234"/>
      <c r="S531" s="234"/>
      <c r="T531" s="234"/>
      <c r="U531" s="234"/>
      <c r="V531" s="234"/>
      <c r="W531" s="234"/>
      <c r="X531" s="234"/>
      <c r="Y531" s="234"/>
      <c r="Z531" s="234"/>
      <c r="AA531" s="234"/>
      <c r="AB531" s="234"/>
      <c r="AC531" s="234"/>
      <c r="AD531" s="234"/>
      <c r="AE531" s="234"/>
      <c r="AF531" s="234"/>
      <c r="AG531" s="234"/>
      <c r="AH531" s="234"/>
      <c r="AI531" s="234"/>
      <c r="AJ531" s="234"/>
      <c r="AK531" s="234"/>
      <c r="AL531" s="234"/>
      <c r="AM531" s="234"/>
      <c r="AN531" s="234"/>
      <c r="AO531" s="234"/>
      <c r="AP531" s="234"/>
      <c r="AQ531" s="234"/>
      <c r="AR531" s="234"/>
      <c r="AS531" s="234"/>
      <c r="AT531" s="234"/>
      <c r="AU531" s="234"/>
      <c r="AV531" s="234"/>
      <c r="AW531" s="234"/>
      <c r="AX531" s="234"/>
      <c r="AY531" s="234"/>
      <c r="AZ531" s="234"/>
    </row>
    <row r="532" spans="2:52" ht="12.75">
      <c r="B532" s="234"/>
      <c r="C532" s="234"/>
      <c r="D532" s="234"/>
      <c r="E532" s="234"/>
      <c r="F532" s="234"/>
      <c r="G532" s="234"/>
      <c r="H532" s="234"/>
      <c r="I532" s="234"/>
      <c r="J532" s="234"/>
      <c r="K532" s="234"/>
      <c r="L532" s="234"/>
      <c r="M532" s="234"/>
      <c r="N532" s="234"/>
      <c r="O532" s="234"/>
      <c r="P532" s="234"/>
      <c r="Q532" s="234"/>
      <c r="R532" s="234"/>
      <c r="S532" s="234"/>
      <c r="T532" s="234"/>
      <c r="U532" s="234"/>
      <c r="V532" s="234"/>
      <c r="W532" s="234"/>
      <c r="X532" s="234"/>
      <c r="Y532" s="234"/>
      <c r="Z532" s="234"/>
      <c r="AA532" s="234"/>
      <c r="AB532" s="234"/>
      <c r="AC532" s="234"/>
      <c r="AD532" s="234"/>
      <c r="AE532" s="234"/>
      <c r="AF532" s="234"/>
      <c r="AG532" s="234"/>
      <c r="AH532" s="234"/>
      <c r="AI532" s="234"/>
      <c r="AJ532" s="234"/>
      <c r="AK532" s="234"/>
      <c r="AL532" s="234"/>
      <c r="AM532" s="234"/>
      <c r="AN532" s="234"/>
      <c r="AO532" s="234"/>
      <c r="AP532" s="234"/>
      <c r="AQ532" s="234"/>
      <c r="AR532" s="234"/>
      <c r="AS532" s="234"/>
      <c r="AT532" s="234"/>
      <c r="AU532" s="234"/>
      <c r="AV532" s="234"/>
      <c r="AW532" s="234"/>
      <c r="AX532" s="234"/>
      <c r="AY532" s="234"/>
      <c r="AZ532" s="234"/>
    </row>
    <row r="533" spans="2:52" ht="12.75">
      <c r="B533" s="234"/>
      <c r="C533" s="234"/>
      <c r="D533" s="234"/>
      <c r="E533" s="234"/>
      <c r="F533" s="234"/>
      <c r="G533" s="234"/>
      <c r="H533" s="234"/>
      <c r="I533" s="234"/>
      <c r="J533" s="234"/>
      <c r="K533" s="234"/>
      <c r="L533" s="234"/>
      <c r="M533" s="234"/>
      <c r="N533" s="234"/>
      <c r="O533" s="234"/>
      <c r="P533" s="234"/>
      <c r="Q533" s="234"/>
      <c r="R533" s="234"/>
      <c r="S533" s="234"/>
      <c r="T533" s="234"/>
      <c r="U533" s="234"/>
      <c r="V533" s="234"/>
      <c r="W533" s="234"/>
      <c r="X533" s="234"/>
      <c r="Y533" s="234"/>
      <c r="Z533" s="234"/>
      <c r="AA533" s="234"/>
      <c r="AB533" s="234"/>
      <c r="AC533" s="234"/>
      <c r="AD533" s="234"/>
      <c r="AE533" s="234"/>
      <c r="AF533" s="234"/>
      <c r="AG533" s="234"/>
      <c r="AH533" s="234"/>
      <c r="AI533" s="234"/>
      <c r="AJ533" s="234"/>
      <c r="AK533" s="234"/>
      <c r="AL533" s="234"/>
      <c r="AM533" s="234"/>
      <c r="AN533" s="234"/>
      <c r="AO533" s="234"/>
      <c r="AP533" s="234"/>
      <c r="AQ533" s="234"/>
      <c r="AR533" s="234"/>
      <c r="AS533" s="234"/>
      <c r="AT533" s="234"/>
      <c r="AU533" s="234"/>
      <c r="AV533" s="234"/>
      <c r="AW533" s="234"/>
      <c r="AX533" s="234"/>
      <c r="AY533" s="234"/>
      <c r="AZ533" s="234"/>
    </row>
    <row r="534" spans="2:52" ht="12.75">
      <c r="B534" s="234"/>
      <c r="C534" s="234"/>
      <c r="D534" s="234"/>
      <c r="E534" s="234"/>
      <c r="F534" s="234"/>
      <c r="G534" s="234"/>
      <c r="H534" s="234"/>
      <c r="I534" s="234"/>
      <c r="J534" s="234"/>
      <c r="K534" s="234"/>
      <c r="L534" s="234"/>
      <c r="M534" s="234"/>
      <c r="N534" s="234"/>
      <c r="O534" s="234"/>
      <c r="P534" s="234"/>
      <c r="Q534" s="234"/>
      <c r="R534" s="234"/>
      <c r="S534" s="234"/>
      <c r="T534" s="234"/>
      <c r="U534" s="234"/>
      <c r="V534" s="234"/>
      <c r="W534" s="234"/>
      <c r="X534" s="234"/>
      <c r="Y534" s="234"/>
      <c r="Z534" s="234"/>
      <c r="AA534" s="234"/>
      <c r="AB534" s="234"/>
      <c r="AC534" s="234"/>
      <c r="AD534" s="234"/>
      <c r="AE534" s="234"/>
      <c r="AF534" s="234"/>
      <c r="AG534" s="234"/>
      <c r="AH534" s="234"/>
      <c r="AI534" s="234"/>
      <c r="AJ534" s="234"/>
      <c r="AK534" s="234"/>
      <c r="AL534" s="234"/>
      <c r="AM534" s="234"/>
      <c r="AN534" s="234"/>
      <c r="AO534" s="234"/>
      <c r="AP534" s="234"/>
      <c r="AQ534" s="234"/>
      <c r="AR534" s="234"/>
      <c r="AS534" s="234"/>
      <c r="AT534" s="234"/>
      <c r="AU534" s="234"/>
      <c r="AV534" s="234"/>
      <c r="AW534" s="234"/>
      <c r="AX534" s="234"/>
      <c r="AY534" s="234"/>
      <c r="AZ534" s="234"/>
    </row>
    <row r="535" spans="2:52" ht="12.75">
      <c r="B535" s="234"/>
      <c r="C535" s="234"/>
      <c r="D535" s="234"/>
      <c r="E535" s="234"/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34"/>
      <c r="S535" s="234"/>
      <c r="T535" s="234"/>
      <c r="U535" s="234"/>
      <c r="V535" s="234"/>
      <c r="W535" s="234"/>
      <c r="X535" s="234"/>
      <c r="Y535" s="234"/>
      <c r="Z535" s="234"/>
      <c r="AA535" s="234"/>
      <c r="AB535" s="234"/>
      <c r="AC535" s="234"/>
      <c r="AD535" s="234"/>
      <c r="AE535" s="234"/>
      <c r="AF535" s="234"/>
      <c r="AG535" s="234"/>
      <c r="AH535" s="234"/>
      <c r="AI535" s="234"/>
      <c r="AJ535" s="234"/>
      <c r="AK535" s="234"/>
      <c r="AL535" s="234"/>
      <c r="AM535" s="234"/>
      <c r="AN535" s="234"/>
      <c r="AO535" s="234"/>
      <c r="AP535" s="234"/>
      <c r="AQ535" s="234"/>
      <c r="AR535" s="234"/>
      <c r="AS535" s="234"/>
      <c r="AT535" s="234"/>
      <c r="AU535" s="234"/>
      <c r="AV535" s="234"/>
      <c r="AW535" s="234"/>
      <c r="AX535" s="234"/>
      <c r="AY535" s="234"/>
      <c r="AZ535" s="234"/>
    </row>
    <row r="536" spans="2:52" ht="12.75">
      <c r="B536" s="234"/>
      <c r="C536" s="234"/>
      <c r="D536" s="234"/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34"/>
      <c r="AB536" s="234"/>
      <c r="AC536" s="234"/>
      <c r="AD536" s="234"/>
      <c r="AE536" s="234"/>
      <c r="AF536" s="234"/>
      <c r="AG536" s="234"/>
      <c r="AH536" s="234"/>
      <c r="AI536" s="234"/>
      <c r="AJ536" s="234"/>
      <c r="AK536" s="234"/>
      <c r="AL536" s="234"/>
      <c r="AM536" s="234"/>
      <c r="AN536" s="234"/>
      <c r="AO536" s="234"/>
      <c r="AP536" s="234"/>
      <c r="AQ536" s="234"/>
      <c r="AR536" s="234"/>
      <c r="AS536" s="234"/>
      <c r="AT536" s="234"/>
      <c r="AU536" s="234"/>
      <c r="AV536" s="234"/>
      <c r="AW536" s="234"/>
      <c r="AX536" s="234"/>
      <c r="AY536" s="234"/>
      <c r="AZ536" s="234"/>
    </row>
    <row r="537" spans="2:52" ht="12.75">
      <c r="B537" s="234"/>
      <c r="C537" s="234"/>
      <c r="D537" s="234"/>
      <c r="E537" s="234"/>
      <c r="F537" s="234"/>
      <c r="G537" s="234"/>
      <c r="H537" s="234"/>
      <c r="I537" s="234"/>
      <c r="J537" s="234"/>
      <c r="K537" s="234"/>
      <c r="L537" s="234"/>
      <c r="M537" s="234"/>
      <c r="N537" s="234"/>
      <c r="O537" s="234"/>
      <c r="P537" s="234"/>
      <c r="Q537" s="234"/>
      <c r="R537" s="234"/>
      <c r="S537" s="234"/>
      <c r="T537" s="234"/>
      <c r="U537" s="234"/>
      <c r="V537" s="234"/>
      <c r="W537" s="234"/>
      <c r="X537" s="234"/>
      <c r="Y537" s="234"/>
      <c r="Z537" s="234"/>
      <c r="AA537" s="234"/>
      <c r="AB537" s="234"/>
      <c r="AC537" s="234"/>
      <c r="AD537" s="234"/>
      <c r="AE537" s="234"/>
      <c r="AF537" s="234"/>
      <c r="AG537" s="234"/>
      <c r="AH537" s="234"/>
      <c r="AI537" s="234"/>
      <c r="AJ537" s="234"/>
      <c r="AK537" s="234"/>
      <c r="AL537" s="234"/>
      <c r="AM537" s="234"/>
      <c r="AN537" s="234"/>
      <c r="AO537" s="234"/>
      <c r="AP537" s="234"/>
      <c r="AQ537" s="234"/>
      <c r="AR537" s="234"/>
      <c r="AS537" s="234"/>
      <c r="AT537" s="234"/>
      <c r="AU537" s="234"/>
      <c r="AV537" s="234"/>
      <c r="AW537" s="234"/>
      <c r="AX537" s="234"/>
      <c r="AY537" s="234"/>
      <c r="AZ537" s="234"/>
    </row>
    <row r="538" spans="2:52" ht="12.75">
      <c r="B538" s="234"/>
      <c r="C538" s="234"/>
      <c r="D538" s="234"/>
      <c r="E538" s="234"/>
      <c r="F538" s="234"/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4"/>
      <c r="X538" s="234"/>
      <c r="Y538" s="234"/>
      <c r="Z538" s="234"/>
      <c r="AA538" s="234"/>
      <c r="AB538" s="234"/>
      <c r="AC538" s="234"/>
      <c r="AD538" s="234"/>
      <c r="AE538" s="234"/>
      <c r="AF538" s="234"/>
      <c r="AG538" s="234"/>
      <c r="AH538" s="234"/>
      <c r="AI538" s="234"/>
      <c r="AJ538" s="234"/>
      <c r="AK538" s="234"/>
      <c r="AL538" s="234"/>
      <c r="AM538" s="234"/>
      <c r="AN538" s="234"/>
      <c r="AO538" s="234"/>
      <c r="AP538" s="234"/>
      <c r="AQ538" s="234"/>
      <c r="AR538" s="234"/>
      <c r="AS538" s="234"/>
      <c r="AT538" s="234"/>
      <c r="AU538" s="234"/>
      <c r="AV538" s="234"/>
      <c r="AW538" s="234"/>
      <c r="AX538" s="234"/>
      <c r="AY538" s="234"/>
      <c r="AZ538" s="234"/>
    </row>
    <row r="539" spans="2:52" ht="12.75">
      <c r="B539" s="234"/>
      <c r="C539" s="234"/>
      <c r="D539" s="234"/>
      <c r="E539" s="234"/>
      <c r="F539" s="234"/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34"/>
      <c r="AB539" s="234"/>
      <c r="AC539" s="234"/>
      <c r="AD539" s="234"/>
      <c r="AE539" s="234"/>
      <c r="AF539" s="234"/>
      <c r="AG539" s="234"/>
      <c r="AH539" s="234"/>
      <c r="AI539" s="234"/>
      <c r="AJ539" s="234"/>
      <c r="AK539" s="234"/>
      <c r="AL539" s="234"/>
      <c r="AM539" s="234"/>
      <c r="AN539" s="234"/>
      <c r="AO539" s="234"/>
      <c r="AP539" s="234"/>
      <c r="AQ539" s="234"/>
      <c r="AR539" s="234"/>
      <c r="AS539" s="234"/>
      <c r="AT539" s="234"/>
      <c r="AU539" s="234"/>
      <c r="AV539" s="234"/>
      <c r="AW539" s="234"/>
      <c r="AX539" s="234"/>
      <c r="AY539" s="234"/>
      <c r="AZ539" s="234"/>
    </row>
    <row r="540" spans="2:52" ht="12.75">
      <c r="B540" s="234"/>
      <c r="C540" s="234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34"/>
      <c r="AB540" s="234"/>
      <c r="AC540" s="234"/>
      <c r="AD540" s="234"/>
      <c r="AE540" s="234"/>
      <c r="AF540" s="234"/>
      <c r="AG540" s="234"/>
      <c r="AH540" s="234"/>
      <c r="AI540" s="234"/>
      <c r="AJ540" s="234"/>
      <c r="AK540" s="234"/>
      <c r="AL540" s="234"/>
      <c r="AM540" s="234"/>
      <c r="AN540" s="234"/>
      <c r="AO540" s="234"/>
      <c r="AP540" s="234"/>
      <c r="AQ540" s="234"/>
      <c r="AR540" s="234"/>
      <c r="AS540" s="234"/>
      <c r="AT540" s="234"/>
      <c r="AU540" s="234"/>
      <c r="AV540" s="234"/>
      <c r="AW540" s="234"/>
      <c r="AX540" s="234"/>
      <c r="AY540" s="234"/>
      <c r="AZ540" s="234"/>
    </row>
    <row r="541" spans="2:52" ht="12.75">
      <c r="B541" s="234"/>
      <c r="C541" s="234"/>
      <c r="D541" s="234"/>
      <c r="E541" s="234"/>
      <c r="F541" s="234"/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34"/>
      <c r="AB541" s="234"/>
      <c r="AC541" s="234"/>
      <c r="AD541" s="234"/>
      <c r="AE541" s="234"/>
      <c r="AF541" s="234"/>
      <c r="AG541" s="234"/>
      <c r="AH541" s="234"/>
      <c r="AI541" s="234"/>
      <c r="AJ541" s="234"/>
      <c r="AK541" s="234"/>
      <c r="AL541" s="234"/>
      <c r="AM541" s="234"/>
      <c r="AN541" s="234"/>
      <c r="AO541" s="234"/>
      <c r="AP541" s="234"/>
      <c r="AQ541" s="234"/>
      <c r="AR541" s="234"/>
      <c r="AS541" s="234"/>
      <c r="AT541" s="234"/>
      <c r="AU541" s="234"/>
      <c r="AV541" s="234"/>
      <c r="AW541" s="234"/>
      <c r="AX541" s="234"/>
      <c r="AY541" s="234"/>
      <c r="AZ541" s="234"/>
    </row>
    <row r="542" spans="2:52" ht="12.75">
      <c r="B542" s="234"/>
      <c r="C542" s="234"/>
      <c r="D542" s="234"/>
      <c r="E542" s="234"/>
      <c r="F542" s="234"/>
      <c r="G542" s="234"/>
      <c r="H542" s="234"/>
      <c r="I542" s="234"/>
      <c r="J542" s="234"/>
      <c r="K542" s="234"/>
      <c r="L542" s="234"/>
      <c r="M542" s="234"/>
      <c r="N542" s="234"/>
      <c r="O542" s="234"/>
      <c r="P542" s="234"/>
      <c r="Q542" s="234"/>
      <c r="R542" s="234"/>
      <c r="S542" s="234"/>
      <c r="T542" s="234"/>
      <c r="U542" s="234"/>
      <c r="V542" s="234"/>
      <c r="W542" s="234"/>
      <c r="X542" s="234"/>
      <c r="Y542" s="234"/>
      <c r="Z542" s="234"/>
      <c r="AA542" s="234"/>
      <c r="AB542" s="234"/>
      <c r="AC542" s="234"/>
      <c r="AD542" s="234"/>
      <c r="AE542" s="234"/>
      <c r="AF542" s="234"/>
      <c r="AG542" s="234"/>
      <c r="AH542" s="234"/>
      <c r="AI542" s="234"/>
      <c r="AJ542" s="234"/>
      <c r="AK542" s="234"/>
      <c r="AL542" s="234"/>
      <c r="AM542" s="234"/>
      <c r="AN542" s="234"/>
      <c r="AO542" s="234"/>
      <c r="AP542" s="234"/>
      <c r="AQ542" s="234"/>
      <c r="AR542" s="234"/>
      <c r="AS542" s="234"/>
      <c r="AT542" s="234"/>
      <c r="AU542" s="234"/>
      <c r="AV542" s="234"/>
      <c r="AW542" s="234"/>
      <c r="AX542" s="234"/>
      <c r="AY542" s="234"/>
      <c r="AZ542" s="234"/>
    </row>
    <row r="543" spans="2:52" ht="12.75">
      <c r="B543" s="234"/>
      <c r="C543" s="234"/>
      <c r="D543" s="234"/>
      <c r="E543" s="234"/>
      <c r="F543" s="234"/>
      <c r="G543" s="234"/>
      <c r="H543" s="234"/>
      <c r="I543" s="234"/>
      <c r="J543" s="234"/>
      <c r="K543" s="234"/>
      <c r="L543" s="234"/>
      <c r="M543" s="234"/>
      <c r="N543" s="234"/>
      <c r="O543" s="234"/>
      <c r="P543" s="234"/>
      <c r="Q543" s="234"/>
      <c r="R543" s="234"/>
      <c r="S543" s="234"/>
      <c r="T543" s="234"/>
      <c r="U543" s="234"/>
      <c r="V543" s="234"/>
      <c r="W543" s="234"/>
      <c r="X543" s="234"/>
      <c r="Y543" s="234"/>
      <c r="Z543" s="234"/>
      <c r="AA543" s="234"/>
      <c r="AB543" s="234"/>
      <c r="AC543" s="234"/>
      <c r="AD543" s="234"/>
      <c r="AE543" s="234"/>
      <c r="AF543" s="234"/>
      <c r="AG543" s="234"/>
      <c r="AH543" s="234"/>
      <c r="AI543" s="234"/>
      <c r="AJ543" s="234"/>
      <c r="AK543" s="234"/>
      <c r="AL543" s="234"/>
      <c r="AM543" s="234"/>
      <c r="AN543" s="234"/>
      <c r="AO543" s="234"/>
      <c r="AP543" s="234"/>
      <c r="AQ543" s="234"/>
      <c r="AR543" s="234"/>
      <c r="AS543" s="234"/>
      <c r="AT543" s="234"/>
      <c r="AU543" s="234"/>
      <c r="AV543" s="234"/>
      <c r="AW543" s="234"/>
      <c r="AX543" s="234"/>
      <c r="AY543" s="234"/>
      <c r="AZ543" s="234"/>
    </row>
    <row r="544" spans="2:52" ht="12.75">
      <c r="B544" s="234"/>
      <c r="C544" s="234"/>
      <c r="D544" s="234"/>
      <c r="E544" s="234"/>
      <c r="F544" s="234"/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34"/>
      <c r="AB544" s="234"/>
      <c r="AC544" s="234"/>
      <c r="AD544" s="234"/>
      <c r="AE544" s="234"/>
      <c r="AF544" s="234"/>
      <c r="AG544" s="234"/>
      <c r="AH544" s="234"/>
      <c r="AI544" s="234"/>
      <c r="AJ544" s="234"/>
      <c r="AK544" s="234"/>
      <c r="AL544" s="234"/>
      <c r="AM544" s="234"/>
      <c r="AN544" s="234"/>
      <c r="AO544" s="234"/>
      <c r="AP544" s="234"/>
      <c r="AQ544" s="234"/>
      <c r="AR544" s="234"/>
      <c r="AS544" s="234"/>
      <c r="AT544" s="234"/>
      <c r="AU544" s="234"/>
      <c r="AV544" s="234"/>
      <c r="AW544" s="234"/>
      <c r="AX544" s="234"/>
      <c r="AY544" s="234"/>
      <c r="AZ544" s="234"/>
    </row>
    <row r="545" spans="2:52" ht="12.75">
      <c r="B545" s="234"/>
      <c r="C545" s="234"/>
      <c r="D545" s="234"/>
      <c r="E545" s="234"/>
      <c r="F545" s="234"/>
      <c r="G545" s="234"/>
      <c r="H545" s="234"/>
      <c r="I545" s="234"/>
      <c r="J545" s="234"/>
      <c r="K545" s="234"/>
      <c r="L545" s="234"/>
      <c r="M545" s="234"/>
      <c r="N545" s="234"/>
      <c r="O545" s="234"/>
      <c r="P545" s="234"/>
      <c r="Q545" s="234"/>
      <c r="R545" s="234"/>
      <c r="S545" s="234"/>
      <c r="T545" s="234"/>
      <c r="U545" s="234"/>
      <c r="V545" s="234"/>
      <c r="W545" s="234"/>
      <c r="X545" s="234"/>
      <c r="Y545" s="234"/>
      <c r="Z545" s="234"/>
      <c r="AA545" s="234"/>
      <c r="AB545" s="234"/>
      <c r="AC545" s="234"/>
      <c r="AD545" s="234"/>
      <c r="AE545" s="234"/>
      <c r="AF545" s="234"/>
      <c r="AG545" s="234"/>
      <c r="AH545" s="234"/>
      <c r="AI545" s="234"/>
      <c r="AJ545" s="234"/>
      <c r="AK545" s="234"/>
      <c r="AL545" s="234"/>
      <c r="AM545" s="234"/>
      <c r="AN545" s="234"/>
      <c r="AO545" s="234"/>
      <c r="AP545" s="234"/>
      <c r="AQ545" s="234"/>
      <c r="AR545" s="234"/>
      <c r="AS545" s="234"/>
      <c r="AT545" s="234"/>
      <c r="AU545" s="234"/>
      <c r="AV545" s="234"/>
      <c r="AW545" s="234"/>
      <c r="AX545" s="234"/>
      <c r="AY545" s="234"/>
      <c r="AZ545" s="234"/>
    </row>
    <row r="546" spans="2:52" ht="12.75">
      <c r="B546" s="234"/>
      <c r="C546" s="234"/>
      <c r="D546" s="234"/>
      <c r="E546" s="234"/>
      <c r="F546" s="234"/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34"/>
      <c r="AB546" s="234"/>
      <c r="AC546" s="234"/>
      <c r="AD546" s="234"/>
      <c r="AE546" s="234"/>
      <c r="AF546" s="234"/>
      <c r="AG546" s="234"/>
      <c r="AH546" s="234"/>
      <c r="AI546" s="234"/>
      <c r="AJ546" s="234"/>
      <c r="AK546" s="234"/>
      <c r="AL546" s="234"/>
      <c r="AM546" s="234"/>
      <c r="AN546" s="234"/>
      <c r="AO546" s="234"/>
      <c r="AP546" s="234"/>
      <c r="AQ546" s="234"/>
      <c r="AR546" s="234"/>
      <c r="AS546" s="234"/>
      <c r="AT546" s="234"/>
      <c r="AU546" s="234"/>
      <c r="AV546" s="234"/>
      <c r="AW546" s="234"/>
      <c r="AX546" s="234"/>
      <c r="AY546" s="234"/>
      <c r="AZ546" s="234"/>
    </row>
    <row r="547" spans="2:52" ht="12.75">
      <c r="B547" s="234"/>
      <c r="C547" s="234"/>
      <c r="D547" s="234"/>
      <c r="E547" s="234"/>
      <c r="F547" s="234"/>
      <c r="G547" s="234"/>
      <c r="H547" s="234"/>
      <c r="I547" s="234"/>
      <c r="J547" s="234"/>
      <c r="K547" s="234"/>
      <c r="L547" s="234"/>
      <c r="M547" s="234"/>
      <c r="N547" s="234"/>
      <c r="O547" s="234"/>
      <c r="P547" s="234"/>
      <c r="Q547" s="234"/>
      <c r="R547" s="234"/>
      <c r="S547" s="234"/>
      <c r="T547" s="234"/>
      <c r="U547" s="234"/>
      <c r="V547" s="234"/>
      <c r="W547" s="234"/>
      <c r="X547" s="234"/>
      <c r="Y547" s="234"/>
      <c r="Z547" s="234"/>
      <c r="AA547" s="234"/>
      <c r="AB547" s="234"/>
      <c r="AC547" s="234"/>
      <c r="AD547" s="234"/>
      <c r="AE547" s="234"/>
      <c r="AF547" s="234"/>
      <c r="AG547" s="234"/>
      <c r="AH547" s="234"/>
      <c r="AI547" s="234"/>
      <c r="AJ547" s="234"/>
      <c r="AK547" s="234"/>
      <c r="AL547" s="234"/>
      <c r="AM547" s="234"/>
      <c r="AN547" s="234"/>
      <c r="AO547" s="234"/>
      <c r="AP547" s="234"/>
      <c r="AQ547" s="234"/>
      <c r="AR547" s="234"/>
      <c r="AS547" s="234"/>
      <c r="AT547" s="234"/>
      <c r="AU547" s="234"/>
      <c r="AV547" s="234"/>
      <c r="AW547" s="234"/>
      <c r="AX547" s="234"/>
      <c r="AY547" s="234"/>
      <c r="AZ547" s="234"/>
    </row>
    <row r="548" spans="2:52" ht="12.75">
      <c r="B548" s="234"/>
      <c r="C548" s="234"/>
      <c r="D548" s="234"/>
      <c r="E548" s="234"/>
      <c r="F548" s="234"/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34"/>
      <c r="AB548" s="234"/>
      <c r="AC548" s="234"/>
      <c r="AD548" s="234"/>
      <c r="AE548" s="234"/>
      <c r="AF548" s="234"/>
      <c r="AG548" s="234"/>
      <c r="AH548" s="234"/>
      <c r="AI548" s="234"/>
      <c r="AJ548" s="234"/>
      <c r="AK548" s="234"/>
      <c r="AL548" s="234"/>
      <c r="AM548" s="234"/>
      <c r="AN548" s="234"/>
      <c r="AO548" s="234"/>
      <c r="AP548" s="234"/>
      <c r="AQ548" s="234"/>
      <c r="AR548" s="234"/>
      <c r="AS548" s="234"/>
      <c r="AT548" s="234"/>
      <c r="AU548" s="234"/>
      <c r="AV548" s="234"/>
      <c r="AW548" s="234"/>
      <c r="AX548" s="234"/>
      <c r="AY548" s="234"/>
      <c r="AZ548" s="234"/>
    </row>
    <row r="549" spans="2:52" ht="12.75">
      <c r="B549" s="234"/>
      <c r="C549" s="234"/>
      <c r="D549" s="234"/>
      <c r="E549" s="234"/>
      <c r="F549" s="234"/>
      <c r="G549" s="234"/>
      <c r="H549" s="234"/>
      <c r="I549" s="234"/>
      <c r="J549" s="234"/>
      <c r="K549" s="234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  <c r="X549" s="234"/>
      <c r="Y549" s="234"/>
      <c r="Z549" s="234"/>
      <c r="AA549" s="234"/>
      <c r="AB549" s="234"/>
      <c r="AC549" s="234"/>
      <c r="AD549" s="234"/>
      <c r="AE549" s="234"/>
      <c r="AF549" s="234"/>
      <c r="AG549" s="234"/>
      <c r="AH549" s="234"/>
      <c r="AI549" s="234"/>
      <c r="AJ549" s="234"/>
      <c r="AK549" s="234"/>
      <c r="AL549" s="234"/>
      <c r="AM549" s="234"/>
      <c r="AN549" s="234"/>
      <c r="AO549" s="234"/>
      <c r="AP549" s="234"/>
      <c r="AQ549" s="234"/>
      <c r="AR549" s="234"/>
      <c r="AS549" s="234"/>
      <c r="AT549" s="234"/>
      <c r="AU549" s="234"/>
      <c r="AV549" s="234"/>
      <c r="AW549" s="234"/>
      <c r="AX549" s="234"/>
      <c r="AY549" s="234"/>
      <c r="AZ549" s="234"/>
    </row>
    <row r="550" spans="2:52" ht="12.75">
      <c r="B550" s="234"/>
      <c r="C550" s="234"/>
      <c r="D550" s="234"/>
      <c r="E550" s="234"/>
      <c r="F550" s="234"/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34"/>
      <c r="AB550" s="234"/>
      <c r="AC550" s="234"/>
      <c r="AD550" s="234"/>
      <c r="AE550" s="234"/>
      <c r="AF550" s="234"/>
      <c r="AG550" s="234"/>
      <c r="AH550" s="234"/>
      <c r="AI550" s="234"/>
      <c r="AJ550" s="234"/>
      <c r="AK550" s="234"/>
      <c r="AL550" s="234"/>
      <c r="AM550" s="234"/>
      <c r="AN550" s="234"/>
      <c r="AO550" s="234"/>
      <c r="AP550" s="234"/>
      <c r="AQ550" s="234"/>
      <c r="AR550" s="234"/>
      <c r="AS550" s="234"/>
      <c r="AT550" s="234"/>
      <c r="AU550" s="234"/>
      <c r="AV550" s="234"/>
      <c r="AW550" s="234"/>
      <c r="AX550" s="234"/>
      <c r="AY550" s="234"/>
      <c r="AZ550" s="234"/>
    </row>
    <row r="551" spans="2:52" ht="12.75">
      <c r="B551" s="234"/>
      <c r="C551" s="234"/>
      <c r="D551" s="234"/>
      <c r="E551" s="234"/>
      <c r="F551" s="234"/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4"/>
      <c r="Z551" s="234"/>
      <c r="AA551" s="234"/>
      <c r="AB551" s="234"/>
      <c r="AC551" s="234"/>
      <c r="AD551" s="234"/>
      <c r="AE551" s="234"/>
      <c r="AF551" s="234"/>
      <c r="AG551" s="234"/>
      <c r="AH551" s="234"/>
      <c r="AI551" s="234"/>
      <c r="AJ551" s="234"/>
      <c r="AK551" s="234"/>
      <c r="AL551" s="234"/>
      <c r="AM551" s="234"/>
      <c r="AN551" s="234"/>
      <c r="AO551" s="234"/>
      <c r="AP551" s="234"/>
      <c r="AQ551" s="234"/>
      <c r="AR551" s="234"/>
      <c r="AS551" s="234"/>
      <c r="AT551" s="234"/>
      <c r="AU551" s="234"/>
      <c r="AV551" s="234"/>
      <c r="AW551" s="234"/>
      <c r="AX551" s="234"/>
      <c r="AY551" s="234"/>
      <c r="AZ551" s="234"/>
    </row>
    <row r="552" spans="2:52" ht="12.75">
      <c r="B552" s="234"/>
      <c r="C552" s="234"/>
      <c r="D552" s="234"/>
      <c r="E552" s="234"/>
      <c r="F552" s="234"/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34"/>
      <c r="AB552" s="234"/>
      <c r="AC552" s="234"/>
      <c r="AD552" s="234"/>
      <c r="AE552" s="234"/>
      <c r="AF552" s="234"/>
      <c r="AG552" s="234"/>
      <c r="AH552" s="234"/>
      <c r="AI552" s="234"/>
      <c r="AJ552" s="234"/>
      <c r="AK552" s="234"/>
      <c r="AL552" s="234"/>
      <c r="AM552" s="234"/>
      <c r="AN552" s="234"/>
      <c r="AO552" s="234"/>
      <c r="AP552" s="234"/>
      <c r="AQ552" s="234"/>
      <c r="AR552" s="234"/>
      <c r="AS552" s="234"/>
      <c r="AT552" s="234"/>
      <c r="AU552" s="234"/>
      <c r="AV552" s="234"/>
      <c r="AW552" s="234"/>
      <c r="AX552" s="234"/>
      <c r="AY552" s="234"/>
      <c r="AZ552" s="234"/>
    </row>
    <row r="553" spans="2:52" ht="12.75">
      <c r="B553" s="234"/>
      <c r="C553" s="234"/>
      <c r="D553" s="234"/>
      <c r="E553" s="234"/>
      <c r="F553" s="234"/>
      <c r="G553" s="234"/>
      <c r="H553" s="234"/>
      <c r="I553" s="234"/>
      <c r="J553" s="234"/>
      <c r="K553" s="234"/>
      <c r="L553" s="234"/>
      <c r="M553" s="234"/>
      <c r="N553" s="234"/>
      <c r="O553" s="234"/>
      <c r="P553" s="234"/>
      <c r="Q553" s="234"/>
      <c r="R553" s="234"/>
      <c r="S553" s="234"/>
      <c r="T553" s="234"/>
      <c r="U553" s="234"/>
      <c r="V553" s="234"/>
      <c r="W553" s="234"/>
      <c r="X553" s="234"/>
      <c r="Y553" s="234"/>
      <c r="Z553" s="234"/>
      <c r="AA553" s="234"/>
      <c r="AB553" s="234"/>
      <c r="AC553" s="234"/>
      <c r="AD553" s="234"/>
      <c r="AE553" s="234"/>
      <c r="AF553" s="234"/>
      <c r="AG553" s="234"/>
      <c r="AH553" s="234"/>
      <c r="AI553" s="234"/>
      <c r="AJ553" s="234"/>
      <c r="AK553" s="234"/>
      <c r="AL553" s="234"/>
      <c r="AM553" s="234"/>
      <c r="AN553" s="234"/>
      <c r="AO553" s="234"/>
      <c r="AP553" s="234"/>
      <c r="AQ553" s="234"/>
      <c r="AR553" s="234"/>
      <c r="AS553" s="234"/>
      <c r="AT553" s="234"/>
      <c r="AU553" s="234"/>
      <c r="AV553" s="234"/>
      <c r="AW553" s="234"/>
      <c r="AX553" s="234"/>
      <c r="AY553" s="234"/>
      <c r="AZ553" s="234"/>
    </row>
    <row r="554" spans="2:52" ht="12.75">
      <c r="B554" s="234"/>
      <c r="C554" s="234"/>
      <c r="D554" s="234"/>
      <c r="E554" s="234"/>
      <c r="F554" s="234"/>
      <c r="G554" s="234"/>
      <c r="H554" s="234"/>
      <c r="I554" s="234"/>
      <c r="J554" s="234"/>
      <c r="K554" s="234"/>
      <c r="L554" s="234"/>
      <c r="M554" s="234"/>
      <c r="N554" s="234"/>
      <c r="O554" s="234"/>
      <c r="P554" s="234"/>
      <c r="Q554" s="234"/>
      <c r="R554" s="234"/>
      <c r="S554" s="234"/>
      <c r="T554" s="234"/>
      <c r="U554" s="234"/>
      <c r="V554" s="234"/>
      <c r="W554" s="234"/>
      <c r="X554" s="234"/>
      <c r="Y554" s="234"/>
      <c r="Z554" s="234"/>
      <c r="AA554" s="234"/>
      <c r="AB554" s="234"/>
      <c r="AC554" s="234"/>
      <c r="AD554" s="234"/>
      <c r="AE554" s="234"/>
      <c r="AF554" s="234"/>
      <c r="AG554" s="234"/>
      <c r="AH554" s="234"/>
      <c r="AI554" s="234"/>
      <c r="AJ554" s="234"/>
      <c r="AK554" s="234"/>
      <c r="AL554" s="234"/>
      <c r="AM554" s="234"/>
      <c r="AN554" s="234"/>
      <c r="AO554" s="234"/>
      <c r="AP554" s="234"/>
      <c r="AQ554" s="234"/>
      <c r="AR554" s="234"/>
      <c r="AS554" s="234"/>
      <c r="AT554" s="234"/>
      <c r="AU554" s="234"/>
      <c r="AV554" s="234"/>
      <c r="AW554" s="234"/>
      <c r="AX554" s="234"/>
      <c r="AY554" s="234"/>
      <c r="AZ554" s="234"/>
    </row>
    <row r="555" spans="2:52" ht="12.75">
      <c r="B555" s="234"/>
      <c r="C555" s="234"/>
      <c r="D555" s="234"/>
      <c r="E555" s="234"/>
      <c r="F555" s="234"/>
      <c r="G555" s="234"/>
      <c r="H555" s="234"/>
      <c r="I555" s="234"/>
      <c r="J555" s="234"/>
      <c r="K555" s="234"/>
      <c r="L555" s="234"/>
      <c r="M555" s="234"/>
      <c r="N555" s="234"/>
      <c r="O555" s="234"/>
      <c r="P555" s="234"/>
      <c r="Q555" s="234"/>
      <c r="R555" s="234"/>
      <c r="S555" s="234"/>
      <c r="T555" s="234"/>
      <c r="U555" s="234"/>
      <c r="V555" s="234"/>
      <c r="W555" s="234"/>
      <c r="X555" s="234"/>
      <c r="Y555" s="234"/>
      <c r="Z555" s="234"/>
      <c r="AA555" s="234"/>
      <c r="AB555" s="234"/>
      <c r="AC555" s="234"/>
      <c r="AD555" s="234"/>
      <c r="AE555" s="234"/>
      <c r="AF555" s="234"/>
      <c r="AG555" s="234"/>
      <c r="AH555" s="234"/>
      <c r="AI555" s="234"/>
      <c r="AJ555" s="234"/>
      <c r="AK555" s="234"/>
      <c r="AL555" s="234"/>
      <c r="AM555" s="234"/>
      <c r="AN555" s="234"/>
      <c r="AO555" s="234"/>
      <c r="AP555" s="234"/>
      <c r="AQ555" s="234"/>
      <c r="AR555" s="234"/>
      <c r="AS555" s="234"/>
      <c r="AT555" s="234"/>
      <c r="AU555" s="234"/>
      <c r="AV555" s="234"/>
      <c r="AW555" s="234"/>
      <c r="AX555" s="234"/>
      <c r="AY555" s="234"/>
      <c r="AZ555" s="234"/>
    </row>
    <row r="556" spans="2:52" ht="12.75">
      <c r="B556" s="234"/>
      <c r="C556" s="234"/>
      <c r="D556" s="234"/>
      <c r="E556" s="234"/>
      <c r="F556" s="234"/>
      <c r="G556" s="234"/>
      <c r="H556" s="234"/>
      <c r="I556" s="234"/>
      <c r="J556" s="234"/>
      <c r="K556" s="234"/>
      <c r="L556" s="234"/>
      <c r="M556" s="234"/>
      <c r="N556" s="234"/>
      <c r="O556" s="234"/>
      <c r="P556" s="234"/>
      <c r="Q556" s="234"/>
      <c r="R556" s="234"/>
      <c r="S556" s="234"/>
      <c r="T556" s="234"/>
      <c r="U556" s="234"/>
      <c r="V556" s="234"/>
      <c r="W556" s="234"/>
      <c r="X556" s="234"/>
      <c r="Y556" s="234"/>
      <c r="Z556" s="234"/>
      <c r="AA556" s="234"/>
      <c r="AB556" s="234"/>
      <c r="AC556" s="234"/>
      <c r="AD556" s="234"/>
      <c r="AE556" s="234"/>
      <c r="AF556" s="234"/>
      <c r="AG556" s="234"/>
      <c r="AH556" s="234"/>
      <c r="AI556" s="234"/>
      <c r="AJ556" s="234"/>
      <c r="AK556" s="234"/>
      <c r="AL556" s="234"/>
      <c r="AM556" s="234"/>
      <c r="AN556" s="234"/>
      <c r="AO556" s="234"/>
      <c r="AP556" s="234"/>
      <c r="AQ556" s="234"/>
      <c r="AR556" s="234"/>
      <c r="AS556" s="234"/>
      <c r="AT556" s="234"/>
      <c r="AU556" s="234"/>
      <c r="AV556" s="234"/>
      <c r="AW556" s="234"/>
      <c r="AX556" s="234"/>
      <c r="AY556" s="234"/>
      <c r="AZ556" s="234"/>
    </row>
    <row r="557" spans="2:52" ht="12.75">
      <c r="B557" s="234"/>
      <c r="C557" s="234"/>
      <c r="D557" s="234"/>
      <c r="E557" s="234"/>
      <c r="F557" s="234"/>
      <c r="G557" s="234"/>
      <c r="H557" s="234"/>
      <c r="I557" s="234"/>
      <c r="J557" s="234"/>
      <c r="K557" s="234"/>
      <c r="L557" s="234"/>
      <c r="M557" s="234"/>
      <c r="N557" s="234"/>
      <c r="O557" s="234"/>
      <c r="P557" s="234"/>
      <c r="Q557" s="234"/>
      <c r="R557" s="234"/>
      <c r="S557" s="234"/>
      <c r="T557" s="234"/>
      <c r="U557" s="234"/>
      <c r="V557" s="234"/>
      <c r="W557" s="234"/>
      <c r="X557" s="234"/>
      <c r="Y557" s="234"/>
      <c r="Z557" s="234"/>
      <c r="AA557" s="234"/>
      <c r="AB557" s="234"/>
      <c r="AC557" s="234"/>
      <c r="AD557" s="234"/>
      <c r="AE557" s="234"/>
      <c r="AF557" s="234"/>
      <c r="AG557" s="234"/>
      <c r="AH557" s="234"/>
      <c r="AI557" s="234"/>
      <c r="AJ557" s="234"/>
      <c r="AK557" s="234"/>
      <c r="AL557" s="234"/>
      <c r="AM557" s="234"/>
      <c r="AN557" s="234"/>
      <c r="AO557" s="234"/>
      <c r="AP557" s="234"/>
      <c r="AQ557" s="234"/>
      <c r="AR557" s="234"/>
      <c r="AS557" s="234"/>
      <c r="AT557" s="234"/>
      <c r="AU557" s="234"/>
      <c r="AV557" s="234"/>
      <c r="AW557" s="234"/>
      <c r="AX557" s="234"/>
      <c r="AY557" s="234"/>
      <c r="AZ557" s="234"/>
    </row>
    <row r="558" spans="2:52" ht="12.75">
      <c r="B558" s="234"/>
      <c r="C558" s="234"/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4"/>
      <c r="P558" s="234"/>
      <c r="Q558" s="234"/>
      <c r="R558" s="234"/>
      <c r="S558" s="234"/>
      <c r="T558" s="234"/>
      <c r="U558" s="234"/>
      <c r="V558" s="234"/>
      <c r="W558" s="234"/>
      <c r="X558" s="234"/>
      <c r="Y558" s="234"/>
      <c r="Z558" s="234"/>
      <c r="AA558" s="234"/>
      <c r="AB558" s="234"/>
      <c r="AC558" s="234"/>
      <c r="AD558" s="234"/>
      <c r="AE558" s="234"/>
      <c r="AF558" s="234"/>
      <c r="AG558" s="234"/>
      <c r="AH558" s="234"/>
      <c r="AI558" s="234"/>
      <c r="AJ558" s="234"/>
      <c r="AK558" s="234"/>
      <c r="AL558" s="234"/>
      <c r="AM558" s="234"/>
      <c r="AN558" s="234"/>
      <c r="AO558" s="234"/>
      <c r="AP558" s="234"/>
      <c r="AQ558" s="234"/>
      <c r="AR558" s="234"/>
      <c r="AS558" s="234"/>
      <c r="AT558" s="234"/>
      <c r="AU558" s="234"/>
      <c r="AV558" s="234"/>
      <c r="AW558" s="234"/>
      <c r="AX558" s="234"/>
      <c r="AY558" s="234"/>
      <c r="AZ558" s="234"/>
    </row>
    <row r="559" spans="2:52" ht="12.75">
      <c r="B559" s="234"/>
      <c r="C559" s="234"/>
      <c r="D559" s="234"/>
      <c r="E559" s="234"/>
      <c r="F559" s="234"/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4"/>
      <c r="U559" s="234"/>
      <c r="V559" s="234"/>
      <c r="W559" s="234"/>
      <c r="X559" s="234"/>
      <c r="Y559" s="234"/>
      <c r="Z559" s="234"/>
      <c r="AA559" s="234"/>
      <c r="AB559" s="234"/>
      <c r="AC559" s="234"/>
      <c r="AD559" s="234"/>
      <c r="AE559" s="234"/>
      <c r="AF559" s="234"/>
      <c r="AG559" s="234"/>
      <c r="AH559" s="234"/>
      <c r="AI559" s="234"/>
      <c r="AJ559" s="234"/>
      <c r="AK559" s="234"/>
      <c r="AL559" s="234"/>
      <c r="AM559" s="234"/>
      <c r="AN559" s="234"/>
      <c r="AO559" s="234"/>
      <c r="AP559" s="234"/>
      <c r="AQ559" s="234"/>
      <c r="AR559" s="234"/>
      <c r="AS559" s="234"/>
      <c r="AT559" s="234"/>
      <c r="AU559" s="234"/>
      <c r="AV559" s="234"/>
      <c r="AW559" s="234"/>
      <c r="AX559" s="234"/>
      <c r="AY559" s="234"/>
      <c r="AZ559" s="234"/>
    </row>
    <row r="560" spans="2:52" ht="12.75">
      <c r="B560" s="234"/>
      <c r="C560" s="234"/>
      <c r="D560" s="234"/>
      <c r="E560" s="234"/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34"/>
      <c r="AB560" s="234"/>
      <c r="AC560" s="234"/>
      <c r="AD560" s="234"/>
      <c r="AE560" s="234"/>
      <c r="AF560" s="234"/>
      <c r="AG560" s="234"/>
      <c r="AH560" s="234"/>
      <c r="AI560" s="234"/>
      <c r="AJ560" s="234"/>
      <c r="AK560" s="234"/>
      <c r="AL560" s="234"/>
      <c r="AM560" s="234"/>
      <c r="AN560" s="234"/>
      <c r="AO560" s="234"/>
      <c r="AP560" s="234"/>
      <c r="AQ560" s="234"/>
      <c r="AR560" s="234"/>
      <c r="AS560" s="234"/>
      <c r="AT560" s="234"/>
      <c r="AU560" s="234"/>
      <c r="AV560" s="234"/>
      <c r="AW560" s="234"/>
      <c r="AX560" s="234"/>
      <c r="AY560" s="234"/>
      <c r="AZ560" s="234"/>
    </row>
    <row r="561" spans="2:52" ht="12.75">
      <c r="B561" s="234"/>
      <c r="C561" s="234"/>
      <c r="D561" s="234"/>
      <c r="E561" s="234"/>
      <c r="F561" s="234"/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4"/>
      <c r="Z561" s="234"/>
      <c r="AA561" s="234"/>
      <c r="AB561" s="234"/>
      <c r="AC561" s="234"/>
      <c r="AD561" s="234"/>
      <c r="AE561" s="234"/>
      <c r="AF561" s="234"/>
      <c r="AG561" s="234"/>
      <c r="AH561" s="234"/>
      <c r="AI561" s="234"/>
      <c r="AJ561" s="234"/>
      <c r="AK561" s="234"/>
      <c r="AL561" s="234"/>
      <c r="AM561" s="234"/>
      <c r="AN561" s="234"/>
      <c r="AO561" s="234"/>
      <c r="AP561" s="234"/>
      <c r="AQ561" s="234"/>
      <c r="AR561" s="234"/>
      <c r="AS561" s="234"/>
      <c r="AT561" s="234"/>
      <c r="AU561" s="234"/>
      <c r="AV561" s="234"/>
      <c r="AW561" s="234"/>
      <c r="AX561" s="234"/>
      <c r="AY561" s="234"/>
      <c r="AZ561" s="234"/>
    </row>
    <row r="562" spans="2:52" ht="12.75">
      <c r="B562" s="234"/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4"/>
      <c r="Z562" s="234"/>
      <c r="AA562" s="234"/>
      <c r="AB562" s="234"/>
      <c r="AC562" s="234"/>
      <c r="AD562" s="234"/>
      <c r="AE562" s="234"/>
      <c r="AF562" s="234"/>
      <c r="AG562" s="234"/>
      <c r="AH562" s="234"/>
      <c r="AI562" s="234"/>
      <c r="AJ562" s="234"/>
      <c r="AK562" s="234"/>
      <c r="AL562" s="234"/>
      <c r="AM562" s="234"/>
      <c r="AN562" s="234"/>
      <c r="AO562" s="234"/>
      <c r="AP562" s="234"/>
      <c r="AQ562" s="234"/>
      <c r="AR562" s="234"/>
      <c r="AS562" s="234"/>
      <c r="AT562" s="234"/>
      <c r="AU562" s="234"/>
      <c r="AV562" s="234"/>
      <c r="AW562" s="234"/>
      <c r="AX562" s="234"/>
      <c r="AY562" s="234"/>
      <c r="AZ562" s="234"/>
    </row>
    <row r="563" spans="2:52" ht="12.75">
      <c r="B563" s="234"/>
      <c r="C563" s="234"/>
      <c r="D563" s="234"/>
      <c r="E563" s="234"/>
      <c r="F563" s="234"/>
      <c r="G563" s="234"/>
      <c r="H563" s="234"/>
      <c r="I563" s="234"/>
      <c r="J563" s="234"/>
      <c r="K563" s="234"/>
      <c r="L563" s="234"/>
      <c r="M563" s="234"/>
      <c r="N563" s="234"/>
      <c r="O563" s="234"/>
      <c r="P563" s="234"/>
      <c r="Q563" s="234"/>
      <c r="R563" s="234"/>
      <c r="S563" s="234"/>
      <c r="T563" s="234"/>
      <c r="U563" s="234"/>
      <c r="V563" s="234"/>
      <c r="W563" s="234"/>
      <c r="X563" s="234"/>
      <c r="Y563" s="234"/>
      <c r="Z563" s="234"/>
      <c r="AA563" s="234"/>
      <c r="AB563" s="234"/>
      <c r="AC563" s="234"/>
      <c r="AD563" s="234"/>
      <c r="AE563" s="234"/>
      <c r="AF563" s="234"/>
      <c r="AG563" s="234"/>
      <c r="AH563" s="234"/>
      <c r="AI563" s="234"/>
      <c r="AJ563" s="234"/>
      <c r="AK563" s="234"/>
      <c r="AL563" s="234"/>
      <c r="AM563" s="234"/>
      <c r="AN563" s="234"/>
      <c r="AO563" s="234"/>
      <c r="AP563" s="234"/>
      <c r="AQ563" s="234"/>
      <c r="AR563" s="234"/>
      <c r="AS563" s="234"/>
      <c r="AT563" s="234"/>
      <c r="AU563" s="234"/>
      <c r="AV563" s="234"/>
      <c r="AW563" s="234"/>
      <c r="AX563" s="234"/>
      <c r="AY563" s="234"/>
      <c r="AZ563" s="234"/>
    </row>
    <row r="564" spans="2:52" ht="12.75">
      <c r="B564" s="234"/>
      <c r="C564" s="234"/>
      <c r="D564" s="234"/>
      <c r="E564" s="234"/>
      <c r="F564" s="234"/>
      <c r="G564" s="234"/>
      <c r="H564" s="234"/>
      <c r="I564" s="234"/>
      <c r="J564" s="234"/>
      <c r="K564" s="234"/>
      <c r="L564" s="234"/>
      <c r="M564" s="234"/>
      <c r="N564" s="234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34"/>
      <c r="AB564" s="234"/>
      <c r="AC564" s="234"/>
      <c r="AD564" s="234"/>
      <c r="AE564" s="234"/>
      <c r="AF564" s="234"/>
      <c r="AG564" s="234"/>
      <c r="AH564" s="234"/>
      <c r="AI564" s="234"/>
      <c r="AJ564" s="234"/>
      <c r="AK564" s="234"/>
      <c r="AL564" s="234"/>
      <c r="AM564" s="234"/>
      <c r="AN564" s="234"/>
      <c r="AO564" s="234"/>
      <c r="AP564" s="234"/>
      <c r="AQ564" s="234"/>
      <c r="AR564" s="234"/>
      <c r="AS564" s="234"/>
      <c r="AT564" s="234"/>
      <c r="AU564" s="234"/>
      <c r="AV564" s="234"/>
      <c r="AW564" s="234"/>
      <c r="AX564" s="234"/>
      <c r="AY564" s="234"/>
      <c r="AZ564" s="234"/>
    </row>
    <row r="565" spans="2:52" ht="12.75">
      <c r="B565" s="234"/>
      <c r="C565" s="234"/>
      <c r="D565" s="234"/>
      <c r="E565" s="234"/>
      <c r="F565" s="234"/>
      <c r="G565" s="234"/>
      <c r="H565" s="234"/>
      <c r="I565" s="234"/>
      <c r="J565" s="234"/>
      <c r="K565" s="234"/>
      <c r="L565" s="234"/>
      <c r="M565" s="234"/>
      <c r="N565" s="234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34"/>
      <c r="AB565" s="234"/>
      <c r="AC565" s="234"/>
      <c r="AD565" s="234"/>
      <c r="AE565" s="234"/>
      <c r="AF565" s="234"/>
      <c r="AG565" s="234"/>
      <c r="AH565" s="234"/>
      <c r="AI565" s="234"/>
      <c r="AJ565" s="234"/>
      <c r="AK565" s="234"/>
      <c r="AL565" s="234"/>
      <c r="AM565" s="234"/>
      <c r="AN565" s="234"/>
      <c r="AO565" s="234"/>
      <c r="AP565" s="234"/>
      <c r="AQ565" s="234"/>
      <c r="AR565" s="234"/>
      <c r="AS565" s="234"/>
      <c r="AT565" s="234"/>
      <c r="AU565" s="234"/>
      <c r="AV565" s="234"/>
      <c r="AW565" s="234"/>
      <c r="AX565" s="234"/>
      <c r="AY565" s="234"/>
      <c r="AZ565" s="234"/>
    </row>
    <row r="566" spans="2:52" ht="12.75">
      <c r="B566" s="234"/>
      <c r="C566" s="234"/>
      <c r="D566" s="234"/>
      <c r="E566" s="234"/>
      <c r="F566" s="234"/>
      <c r="G566" s="234"/>
      <c r="H566" s="234"/>
      <c r="I566" s="234"/>
      <c r="J566" s="234"/>
      <c r="K566" s="234"/>
      <c r="L566" s="234"/>
      <c r="M566" s="234"/>
      <c r="N566" s="234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34"/>
      <c r="AB566" s="234"/>
      <c r="AC566" s="234"/>
      <c r="AD566" s="234"/>
      <c r="AE566" s="234"/>
      <c r="AF566" s="234"/>
      <c r="AG566" s="234"/>
      <c r="AH566" s="234"/>
      <c r="AI566" s="234"/>
      <c r="AJ566" s="234"/>
      <c r="AK566" s="234"/>
      <c r="AL566" s="234"/>
      <c r="AM566" s="234"/>
      <c r="AN566" s="234"/>
      <c r="AO566" s="234"/>
      <c r="AP566" s="234"/>
      <c r="AQ566" s="234"/>
      <c r="AR566" s="234"/>
      <c r="AS566" s="234"/>
      <c r="AT566" s="234"/>
      <c r="AU566" s="234"/>
      <c r="AV566" s="234"/>
      <c r="AW566" s="234"/>
      <c r="AX566" s="234"/>
      <c r="AY566" s="234"/>
      <c r="AZ566" s="234"/>
    </row>
    <row r="567" spans="2:52" ht="12.75">
      <c r="B567" s="234"/>
      <c r="C567" s="234"/>
      <c r="D567" s="234"/>
      <c r="E567" s="234"/>
      <c r="F567" s="234"/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34"/>
      <c r="AB567" s="234"/>
      <c r="AC567" s="234"/>
      <c r="AD567" s="234"/>
      <c r="AE567" s="234"/>
      <c r="AF567" s="234"/>
      <c r="AG567" s="234"/>
      <c r="AH567" s="234"/>
      <c r="AI567" s="234"/>
      <c r="AJ567" s="234"/>
      <c r="AK567" s="234"/>
      <c r="AL567" s="234"/>
      <c r="AM567" s="234"/>
      <c r="AN567" s="234"/>
      <c r="AO567" s="234"/>
      <c r="AP567" s="234"/>
      <c r="AQ567" s="234"/>
      <c r="AR567" s="234"/>
      <c r="AS567" s="234"/>
      <c r="AT567" s="234"/>
      <c r="AU567" s="234"/>
      <c r="AV567" s="234"/>
      <c r="AW567" s="234"/>
      <c r="AX567" s="234"/>
      <c r="AY567" s="234"/>
      <c r="AZ567" s="234"/>
    </row>
    <row r="568" spans="2:52" ht="12.75">
      <c r="B568" s="234"/>
      <c r="C568" s="234"/>
      <c r="D568" s="234"/>
      <c r="E568" s="234"/>
      <c r="F568" s="234"/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34"/>
      <c r="AB568" s="234"/>
      <c r="AC568" s="234"/>
      <c r="AD568" s="234"/>
      <c r="AE568" s="234"/>
      <c r="AF568" s="234"/>
      <c r="AG568" s="234"/>
      <c r="AH568" s="234"/>
      <c r="AI568" s="234"/>
      <c r="AJ568" s="234"/>
      <c r="AK568" s="234"/>
      <c r="AL568" s="234"/>
      <c r="AM568" s="234"/>
      <c r="AN568" s="234"/>
      <c r="AO568" s="234"/>
      <c r="AP568" s="234"/>
      <c r="AQ568" s="234"/>
      <c r="AR568" s="234"/>
      <c r="AS568" s="234"/>
      <c r="AT568" s="234"/>
      <c r="AU568" s="234"/>
      <c r="AV568" s="234"/>
      <c r="AW568" s="234"/>
      <c r="AX568" s="234"/>
      <c r="AY568" s="234"/>
      <c r="AZ568" s="234"/>
    </row>
    <row r="569" spans="2:52" ht="12.75">
      <c r="B569" s="234"/>
      <c r="C569" s="234"/>
      <c r="D569" s="234"/>
      <c r="E569" s="234"/>
      <c r="F569" s="234"/>
      <c r="G569" s="234"/>
      <c r="H569" s="234"/>
      <c r="I569" s="234"/>
      <c r="J569" s="234"/>
      <c r="K569" s="234"/>
      <c r="L569" s="234"/>
      <c r="M569" s="234"/>
      <c r="N569" s="234"/>
      <c r="O569" s="234"/>
      <c r="P569" s="234"/>
      <c r="Q569" s="234"/>
      <c r="R569" s="234"/>
      <c r="S569" s="234"/>
      <c r="T569" s="234"/>
      <c r="U569" s="234"/>
      <c r="V569" s="234"/>
      <c r="W569" s="234"/>
      <c r="X569" s="234"/>
      <c r="Y569" s="234"/>
      <c r="Z569" s="234"/>
      <c r="AA569" s="234"/>
      <c r="AB569" s="234"/>
      <c r="AC569" s="234"/>
      <c r="AD569" s="234"/>
      <c r="AE569" s="234"/>
      <c r="AF569" s="234"/>
      <c r="AG569" s="234"/>
      <c r="AH569" s="234"/>
      <c r="AI569" s="234"/>
      <c r="AJ569" s="234"/>
      <c r="AK569" s="234"/>
      <c r="AL569" s="234"/>
      <c r="AM569" s="234"/>
      <c r="AN569" s="234"/>
      <c r="AO569" s="234"/>
      <c r="AP569" s="234"/>
      <c r="AQ569" s="234"/>
      <c r="AR569" s="234"/>
      <c r="AS569" s="234"/>
      <c r="AT569" s="234"/>
      <c r="AU569" s="234"/>
      <c r="AV569" s="234"/>
      <c r="AW569" s="234"/>
      <c r="AX569" s="234"/>
      <c r="AY569" s="234"/>
      <c r="AZ569" s="234"/>
    </row>
    <row r="570" spans="2:52" ht="12.75">
      <c r="B570" s="234"/>
      <c r="C570" s="234"/>
      <c r="D570" s="234"/>
      <c r="E570" s="234"/>
      <c r="F570" s="234"/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34"/>
      <c r="AB570" s="234"/>
      <c r="AC570" s="234"/>
      <c r="AD570" s="234"/>
      <c r="AE570" s="234"/>
      <c r="AF570" s="234"/>
      <c r="AG570" s="234"/>
      <c r="AH570" s="234"/>
      <c r="AI570" s="234"/>
      <c r="AJ570" s="234"/>
      <c r="AK570" s="234"/>
      <c r="AL570" s="234"/>
      <c r="AM570" s="234"/>
      <c r="AN570" s="234"/>
      <c r="AO570" s="234"/>
      <c r="AP570" s="234"/>
      <c r="AQ570" s="234"/>
      <c r="AR570" s="234"/>
      <c r="AS570" s="234"/>
      <c r="AT570" s="234"/>
      <c r="AU570" s="234"/>
      <c r="AV570" s="234"/>
      <c r="AW570" s="234"/>
      <c r="AX570" s="234"/>
      <c r="AY570" s="234"/>
      <c r="AZ570" s="234"/>
    </row>
    <row r="571" spans="2:52" ht="12.75">
      <c r="B571" s="234"/>
      <c r="C571" s="234"/>
      <c r="D571" s="234"/>
      <c r="E571" s="234"/>
      <c r="F571" s="234"/>
      <c r="G571" s="234"/>
      <c r="H571" s="234"/>
      <c r="I571" s="234"/>
      <c r="J571" s="234"/>
      <c r="K571" s="234"/>
      <c r="L571" s="234"/>
      <c r="M571" s="234"/>
      <c r="N571" s="234"/>
      <c r="O571" s="234"/>
      <c r="P571" s="234"/>
      <c r="Q571" s="234"/>
      <c r="R571" s="234"/>
      <c r="S571" s="234"/>
      <c r="T571" s="234"/>
      <c r="U571" s="234"/>
      <c r="V571" s="234"/>
      <c r="W571" s="234"/>
      <c r="X571" s="234"/>
      <c r="Y571" s="234"/>
      <c r="Z571" s="234"/>
      <c r="AA571" s="234"/>
      <c r="AB571" s="234"/>
      <c r="AC571" s="234"/>
      <c r="AD571" s="234"/>
      <c r="AE571" s="234"/>
      <c r="AF571" s="234"/>
      <c r="AG571" s="234"/>
      <c r="AH571" s="234"/>
      <c r="AI571" s="234"/>
      <c r="AJ571" s="234"/>
      <c r="AK571" s="234"/>
      <c r="AL571" s="234"/>
      <c r="AM571" s="234"/>
      <c r="AN571" s="234"/>
      <c r="AO571" s="234"/>
      <c r="AP571" s="234"/>
      <c r="AQ571" s="234"/>
      <c r="AR571" s="234"/>
      <c r="AS571" s="234"/>
      <c r="AT571" s="234"/>
      <c r="AU571" s="234"/>
      <c r="AV571" s="234"/>
      <c r="AW571" s="234"/>
      <c r="AX571" s="234"/>
      <c r="AY571" s="234"/>
      <c r="AZ571" s="234"/>
    </row>
    <row r="572" spans="2:52" ht="12.75">
      <c r="B572" s="234"/>
      <c r="C572" s="234"/>
      <c r="D572" s="234"/>
      <c r="E572" s="234"/>
      <c r="F572" s="234"/>
      <c r="G572" s="234"/>
      <c r="H572" s="234"/>
      <c r="I572" s="234"/>
      <c r="J572" s="234"/>
      <c r="K572" s="234"/>
      <c r="L572" s="234"/>
      <c r="M572" s="234"/>
      <c r="N572" s="234"/>
      <c r="O572" s="234"/>
      <c r="P572" s="234"/>
      <c r="Q572" s="234"/>
      <c r="R572" s="234"/>
      <c r="S572" s="234"/>
      <c r="T572" s="234"/>
      <c r="U572" s="234"/>
      <c r="V572" s="234"/>
      <c r="W572" s="234"/>
      <c r="X572" s="234"/>
      <c r="Y572" s="234"/>
      <c r="Z572" s="234"/>
      <c r="AA572" s="234"/>
      <c r="AB572" s="234"/>
      <c r="AC572" s="234"/>
      <c r="AD572" s="234"/>
      <c r="AE572" s="234"/>
      <c r="AF572" s="234"/>
      <c r="AG572" s="234"/>
      <c r="AH572" s="234"/>
      <c r="AI572" s="234"/>
      <c r="AJ572" s="234"/>
      <c r="AK572" s="234"/>
      <c r="AL572" s="234"/>
      <c r="AM572" s="234"/>
      <c r="AN572" s="234"/>
      <c r="AO572" s="234"/>
      <c r="AP572" s="234"/>
      <c r="AQ572" s="234"/>
      <c r="AR572" s="234"/>
      <c r="AS572" s="234"/>
      <c r="AT572" s="234"/>
      <c r="AU572" s="234"/>
      <c r="AV572" s="234"/>
      <c r="AW572" s="234"/>
      <c r="AX572" s="234"/>
      <c r="AY572" s="234"/>
      <c r="AZ572" s="234"/>
    </row>
    <row r="573" spans="2:52" ht="12.75">
      <c r="B573" s="234"/>
      <c r="C573" s="234"/>
      <c r="D573" s="234"/>
      <c r="E573" s="234"/>
      <c r="F573" s="234"/>
      <c r="G573" s="234"/>
      <c r="H573" s="234"/>
      <c r="I573" s="234"/>
      <c r="J573" s="234"/>
      <c r="K573" s="234"/>
      <c r="L573" s="234"/>
      <c r="M573" s="234"/>
      <c r="N573" s="234"/>
      <c r="O573" s="234"/>
      <c r="P573" s="234"/>
      <c r="Q573" s="234"/>
      <c r="R573" s="234"/>
      <c r="S573" s="234"/>
      <c r="T573" s="234"/>
      <c r="U573" s="234"/>
      <c r="V573" s="234"/>
      <c r="W573" s="234"/>
      <c r="X573" s="234"/>
      <c r="Y573" s="234"/>
      <c r="Z573" s="234"/>
      <c r="AA573" s="234"/>
      <c r="AB573" s="234"/>
      <c r="AC573" s="234"/>
      <c r="AD573" s="234"/>
      <c r="AE573" s="234"/>
      <c r="AF573" s="234"/>
      <c r="AG573" s="234"/>
      <c r="AH573" s="234"/>
      <c r="AI573" s="234"/>
      <c r="AJ573" s="234"/>
      <c r="AK573" s="234"/>
      <c r="AL573" s="234"/>
      <c r="AM573" s="234"/>
      <c r="AN573" s="234"/>
      <c r="AO573" s="234"/>
      <c r="AP573" s="234"/>
      <c r="AQ573" s="234"/>
      <c r="AR573" s="234"/>
      <c r="AS573" s="234"/>
      <c r="AT573" s="234"/>
      <c r="AU573" s="234"/>
      <c r="AV573" s="234"/>
      <c r="AW573" s="234"/>
      <c r="AX573" s="234"/>
      <c r="AY573" s="234"/>
      <c r="AZ573" s="234"/>
    </row>
    <row r="574" spans="2:52" ht="12.75">
      <c r="B574" s="234"/>
      <c r="C574" s="234"/>
      <c r="D574" s="234"/>
      <c r="E574" s="234"/>
      <c r="F574" s="234"/>
      <c r="G574" s="234"/>
      <c r="H574" s="234"/>
      <c r="I574" s="234"/>
      <c r="J574" s="234"/>
      <c r="K574" s="234"/>
      <c r="L574" s="234"/>
      <c r="M574" s="234"/>
      <c r="N574" s="234"/>
      <c r="O574" s="234"/>
      <c r="P574" s="234"/>
      <c r="Q574" s="234"/>
      <c r="R574" s="234"/>
      <c r="S574" s="234"/>
      <c r="T574" s="234"/>
      <c r="U574" s="234"/>
      <c r="V574" s="234"/>
      <c r="W574" s="234"/>
      <c r="X574" s="234"/>
      <c r="Y574" s="234"/>
      <c r="Z574" s="234"/>
      <c r="AA574" s="234"/>
      <c r="AB574" s="234"/>
      <c r="AC574" s="234"/>
      <c r="AD574" s="234"/>
      <c r="AE574" s="234"/>
      <c r="AF574" s="234"/>
      <c r="AG574" s="234"/>
      <c r="AH574" s="234"/>
      <c r="AI574" s="234"/>
      <c r="AJ574" s="234"/>
      <c r="AK574" s="234"/>
      <c r="AL574" s="234"/>
      <c r="AM574" s="234"/>
      <c r="AN574" s="234"/>
      <c r="AO574" s="234"/>
      <c r="AP574" s="234"/>
      <c r="AQ574" s="234"/>
      <c r="AR574" s="234"/>
      <c r="AS574" s="234"/>
      <c r="AT574" s="234"/>
      <c r="AU574" s="234"/>
      <c r="AV574" s="234"/>
      <c r="AW574" s="234"/>
      <c r="AX574" s="234"/>
      <c r="AY574" s="234"/>
      <c r="AZ574" s="234"/>
    </row>
    <row r="575" spans="2:52" ht="12.75">
      <c r="B575" s="234"/>
      <c r="C575" s="234"/>
      <c r="D575" s="234"/>
      <c r="E575" s="234"/>
      <c r="F575" s="234"/>
      <c r="G575" s="234"/>
      <c r="H575" s="234"/>
      <c r="I575" s="234"/>
      <c r="J575" s="234"/>
      <c r="K575" s="234"/>
      <c r="L575" s="234"/>
      <c r="M575" s="234"/>
      <c r="N575" s="234"/>
      <c r="O575" s="234"/>
      <c r="P575" s="234"/>
      <c r="Q575" s="234"/>
      <c r="R575" s="234"/>
      <c r="S575" s="234"/>
      <c r="T575" s="234"/>
      <c r="U575" s="234"/>
      <c r="V575" s="234"/>
      <c r="W575" s="234"/>
      <c r="X575" s="234"/>
      <c r="Y575" s="234"/>
      <c r="Z575" s="234"/>
      <c r="AA575" s="234"/>
      <c r="AB575" s="234"/>
      <c r="AC575" s="234"/>
      <c r="AD575" s="234"/>
      <c r="AE575" s="234"/>
      <c r="AF575" s="234"/>
      <c r="AG575" s="234"/>
      <c r="AH575" s="234"/>
      <c r="AI575" s="234"/>
      <c r="AJ575" s="234"/>
      <c r="AK575" s="234"/>
      <c r="AL575" s="234"/>
      <c r="AM575" s="234"/>
      <c r="AN575" s="234"/>
      <c r="AO575" s="234"/>
      <c r="AP575" s="234"/>
      <c r="AQ575" s="234"/>
      <c r="AR575" s="234"/>
      <c r="AS575" s="234"/>
      <c r="AT575" s="234"/>
      <c r="AU575" s="234"/>
      <c r="AV575" s="234"/>
      <c r="AW575" s="234"/>
      <c r="AX575" s="234"/>
      <c r="AY575" s="234"/>
      <c r="AZ575" s="234"/>
    </row>
    <row r="576" spans="2:52" ht="12.75">
      <c r="B576" s="234"/>
      <c r="C576" s="234"/>
      <c r="D576" s="234"/>
      <c r="E576" s="234"/>
      <c r="F576" s="234"/>
      <c r="G576" s="234"/>
      <c r="H576" s="234"/>
      <c r="I576" s="234"/>
      <c r="J576" s="234"/>
      <c r="K576" s="234"/>
      <c r="L576" s="234"/>
      <c r="M576" s="234"/>
      <c r="N576" s="234"/>
      <c r="O576" s="234"/>
      <c r="P576" s="234"/>
      <c r="Q576" s="234"/>
      <c r="R576" s="234"/>
      <c r="S576" s="234"/>
      <c r="T576" s="234"/>
      <c r="U576" s="234"/>
      <c r="V576" s="234"/>
      <c r="W576" s="234"/>
      <c r="X576" s="234"/>
      <c r="Y576" s="234"/>
      <c r="Z576" s="234"/>
      <c r="AA576" s="234"/>
      <c r="AB576" s="234"/>
      <c r="AC576" s="234"/>
      <c r="AD576" s="234"/>
      <c r="AE576" s="234"/>
      <c r="AF576" s="234"/>
      <c r="AG576" s="234"/>
      <c r="AH576" s="234"/>
      <c r="AI576" s="234"/>
      <c r="AJ576" s="234"/>
      <c r="AK576" s="234"/>
      <c r="AL576" s="234"/>
      <c r="AM576" s="234"/>
      <c r="AN576" s="234"/>
      <c r="AO576" s="234"/>
      <c r="AP576" s="234"/>
      <c r="AQ576" s="234"/>
      <c r="AR576" s="234"/>
      <c r="AS576" s="234"/>
      <c r="AT576" s="234"/>
      <c r="AU576" s="234"/>
      <c r="AV576" s="234"/>
      <c r="AW576" s="234"/>
      <c r="AX576" s="234"/>
      <c r="AY576" s="234"/>
      <c r="AZ576" s="234"/>
    </row>
    <row r="577" spans="2:52" ht="12.75">
      <c r="B577" s="234"/>
      <c r="C577" s="234"/>
      <c r="D577" s="234"/>
      <c r="E577" s="234"/>
      <c r="F577" s="234"/>
      <c r="G577" s="234"/>
      <c r="H577" s="234"/>
      <c r="I577" s="234"/>
      <c r="J577" s="234"/>
      <c r="K577" s="234"/>
      <c r="L577" s="234"/>
      <c r="M577" s="234"/>
      <c r="N577" s="234"/>
      <c r="O577" s="234"/>
      <c r="P577" s="234"/>
      <c r="Q577" s="234"/>
      <c r="R577" s="234"/>
      <c r="S577" s="234"/>
      <c r="T577" s="234"/>
      <c r="U577" s="234"/>
      <c r="V577" s="234"/>
      <c r="W577" s="234"/>
      <c r="X577" s="234"/>
      <c r="Y577" s="234"/>
      <c r="Z577" s="234"/>
      <c r="AA577" s="234"/>
      <c r="AB577" s="234"/>
      <c r="AC577" s="234"/>
      <c r="AD577" s="234"/>
      <c r="AE577" s="234"/>
      <c r="AF577" s="234"/>
      <c r="AG577" s="234"/>
      <c r="AH577" s="234"/>
      <c r="AI577" s="234"/>
      <c r="AJ577" s="234"/>
      <c r="AK577" s="234"/>
      <c r="AL577" s="234"/>
      <c r="AM577" s="234"/>
      <c r="AN577" s="234"/>
      <c r="AO577" s="234"/>
      <c r="AP577" s="234"/>
      <c r="AQ577" s="234"/>
      <c r="AR577" s="234"/>
      <c r="AS577" s="234"/>
      <c r="AT577" s="234"/>
      <c r="AU577" s="234"/>
      <c r="AV577" s="234"/>
      <c r="AW577" s="234"/>
      <c r="AX577" s="234"/>
      <c r="AY577" s="234"/>
      <c r="AZ577" s="234"/>
    </row>
    <row r="578" spans="2:52" ht="12.75">
      <c r="B578" s="234"/>
      <c r="C578" s="234"/>
      <c r="D578" s="234"/>
      <c r="E578" s="234"/>
      <c r="F578" s="234"/>
      <c r="G578" s="234"/>
      <c r="H578" s="234"/>
      <c r="I578" s="234"/>
      <c r="J578" s="234"/>
      <c r="K578" s="234"/>
      <c r="L578" s="234"/>
      <c r="M578" s="234"/>
      <c r="N578" s="234"/>
      <c r="O578" s="234"/>
      <c r="P578" s="234"/>
      <c r="Q578" s="234"/>
      <c r="R578" s="234"/>
      <c r="S578" s="234"/>
      <c r="T578" s="234"/>
      <c r="U578" s="234"/>
      <c r="V578" s="234"/>
      <c r="W578" s="234"/>
      <c r="X578" s="234"/>
      <c r="Y578" s="234"/>
      <c r="Z578" s="234"/>
      <c r="AA578" s="234"/>
      <c r="AB578" s="234"/>
      <c r="AC578" s="234"/>
      <c r="AD578" s="234"/>
      <c r="AE578" s="234"/>
      <c r="AF578" s="234"/>
      <c r="AG578" s="234"/>
      <c r="AH578" s="234"/>
      <c r="AI578" s="234"/>
      <c r="AJ578" s="234"/>
      <c r="AK578" s="234"/>
      <c r="AL578" s="234"/>
      <c r="AM578" s="234"/>
      <c r="AN578" s="234"/>
      <c r="AO578" s="234"/>
      <c r="AP578" s="234"/>
      <c r="AQ578" s="234"/>
      <c r="AR578" s="234"/>
      <c r="AS578" s="234"/>
      <c r="AT578" s="234"/>
      <c r="AU578" s="234"/>
      <c r="AV578" s="234"/>
      <c r="AW578" s="234"/>
      <c r="AX578" s="234"/>
      <c r="AY578" s="234"/>
      <c r="AZ578" s="234"/>
    </row>
    <row r="579" spans="2:52" ht="12.75">
      <c r="B579" s="234"/>
      <c r="C579" s="234"/>
      <c r="D579" s="234"/>
      <c r="E579" s="234"/>
      <c r="F579" s="234"/>
      <c r="G579" s="234"/>
      <c r="H579" s="234"/>
      <c r="I579" s="234"/>
      <c r="J579" s="234"/>
      <c r="K579" s="234"/>
      <c r="L579" s="234"/>
      <c r="M579" s="234"/>
      <c r="N579" s="234"/>
      <c r="O579" s="234"/>
      <c r="P579" s="234"/>
      <c r="Q579" s="234"/>
      <c r="R579" s="234"/>
      <c r="S579" s="234"/>
      <c r="T579" s="234"/>
      <c r="U579" s="234"/>
      <c r="V579" s="234"/>
      <c r="W579" s="234"/>
      <c r="X579" s="234"/>
      <c r="Y579" s="234"/>
      <c r="Z579" s="234"/>
      <c r="AA579" s="234"/>
      <c r="AB579" s="234"/>
      <c r="AC579" s="234"/>
      <c r="AD579" s="234"/>
      <c r="AE579" s="234"/>
      <c r="AF579" s="234"/>
      <c r="AG579" s="234"/>
      <c r="AH579" s="234"/>
      <c r="AI579" s="234"/>
      <c r="AJ579" s="234"/>
      <c r="AK579" s="234"/>
      <c r="AL579" s="234"/>
      <c r="AM579" s="234"/>
      <c r="AN579" s="234"/>
      <c r="AO579" s="234"/>
      <c r="AP579" s="234"/>
      <c r="AQ579" s="234"/>
      <c r="AR579" s="234"/>
      <c r="AS579" s="234"/>
      <c r="AT579" s="234"/>
      <c r="AU579" s="234"/>
      <c r="AV579" s="234"/>
      <c r="AW579" s="234"/>
      <c r="AX579" s="234"/>
      <c r="AY579" s="234"/>
      <c r="AZ579" s="234"/>
    </row>
    <row r="580" spans="2:52" ht="12.75">
      <c r="B580" s="234"/>
      <c r="C580" s="234"/>
      <c r="D580" s="234"/>
      <c r="E580" s="234"/>
      <c r="F580" s="234"/>
      <c r="G580" s="234"/>
      <c r="H580" s="234"/>
      <c r="I580" s="234"/>
      <c r="J580" s="234"/>
      <c r="K580" s="234"/>
      <c r="L580" s="234"/>
      <c r="M580" s="234"/>
      <c r="N580" s="234"/>
      <c r="O580" s="234"/>
      <c r="P580" s="234"/>
      <c r="Q580" s="234"/>
      <c r="R580" s="234"/>
      <c r="S580" s="234"/>
      <c r="T580" s="234"/>
      <c r="U580" s="234"/>
      <c r="V580" s="234"/>
      <c r="W580" s="234"/>
      <c r="X580" s="234"/>
      <c r="Y580" s="234"/>
      <c r="Z580" s="234"/>
      <c r="AA580" s="234"/>
      <c r="AB580" s="234"/>
      <c r="AC580" s="234"/>
      <c r="AD580" s="234"/>
      <c r="AE580" s="234"/>
      <c r="AF580" s="234"/>
      <c r="AG580" s="234"/>
      <c r="AH580" s="234"/>
      <c r="AI580" s="234"/>
      <c r="AJ580" s="234"/>
      <c r="AK580" s="234"/>
      <c r="AL580" s="234"/>
      <c r="AM580" s="234"/>
      <c r="AN580" s="234"/>
      <c r="AO580" s="234"/>
      <c r="AP580" s="234"/>
      <c r="AQ580" s="234"/>
      <c r="AR580" s="234"/>
      <c r="AS580" s="234"/>
      <c r="AT580" s="234"/>
      <c r="AU580" s="234"/>
      <c r="AV580" s="234"/>
      <c r="AW580" s="234"/>
      <c r="AX580" s="234"/>
      <c r="AY580" s="234"/>
      <c r="AZ580" s="234"/>
    </row>
    <row r="581" spans="2:52" ht="12.75">
      <c r="B581" s="234"/>
      <c r="C581" s="234"/>
      <c r="D581" s="234"/>
      <c r="E581" s="234"/>
      <c r="F581" s="234"/>
      <c r="G581" s="234"/>
      <c r="H581" s="234"/>
      <c r="I581" s="234"/>
      <c r="J581" s="234"/>
      <c r="K581" s="234"/>
      <c r="L581" s="234"/>
      <c r="M581" s="234"/>
      <c r="N581" s="234"/>
      <c r="O581" s="234"/>
      <c r="P581" s="234"/>
      <c r="Q581" s="234"/>
      <c r="R581" s="234"/>
      <c r="S581" s="234"/>
      <c r="T581" s="234"/>
      <c r="U581" s="234"/>
      <c r="V581" s="234"/>
      <c r="W581" s="234"/>
      <c r="X581" s="234"/>
      <c r="Y581" s="234"/>
      <c r="Z581" s="234"/>
      <c r="AA581" s="234"/>
      <c r="AB581" s="234"/>
      <c r="AC581" s="234"/>
      <c r="AD581" s="234"/>
      <c r="AE581" s="234"/>
      <c r="AF581" s="234"/>
      <c r="AG581" s="234"/>
      <c r="AH581" s="234"/>
      <c r="AI581" s="234"/>
      <c r="AJ581" s="234"/>
      <c r="AK581" s="234"/>
      <c r="AL581" s="234"/>
      <c r="AM581" s="234"/>
      <c r="AN581" s="234"/>
      <c r="AO581" s="234"/>
      <c r="AP581" s="234"/>
      <c r="AQ581" s="234"/>
      <c r="AR581" s="234"/>
      <c r="AS581" s="234"/>
      <c r="AT581" s="234"/>
      <c r="AU581" s="234"/>
      <c r="AV581" s="234"/>
      <c r="AW581" s="234"/>
      <c r="AX581" s="234"/>
      <c r="AY581" s="234"/>
      <c r="AZ581" s="234"/>
    </row>
    <row r="582" spans="2:52" ht="12.75">
      <c r="B582" s="234"/>
      <c r="C582" s="234"/>
      <c r="D582" s="234"/>
      <c r="E582" s="234"/>
      <c r="F582" s="234"/>
      <c r="G582" s="234"/>
      <c r="H582" s="234"/>
      <c r="I582" s="234"/>
      <c r="J582" s="234"/>
      <c r="K582" s="234"/>
      <c r="L582" s="234"/>
      <c r="M582" s="234"/>
      <c r="N582" s="234"/>
      <c r="O582" s="234"/>
      <c r="P582" s="234"/>
      <c r="Q582" s="234"/>
      <c r="R582" s="234"/>
      <c r="S582" s="234"/>
      <c r="T582" s="234"/>
      <c r="U582" s="234"/>
      <c r="V582" s="234"/>
      <c r="W582" s="234"/>
      <c r="X582" s="234"/>
      <c r="Y582" s="234"/>
      <c r="Z582" s="234"/>
      <c r="AA582" s="234"/>
      <c r="AB582" s="234"/>
      <c r="AC582" s="234"/>
      <c r="AD582" s="234"/>
      <c r="AE582" s="234"/>
      <c r="AF582" s="234"/>
      <c r="AG582" s="234"/>
      <c r="AH582" s="234"/>
      <c r="AI582" s="234"/>
      <c r="AJ582" s="234"/>
      <c r="AK582" s="234"/>
      <c r="AL582" s="234"/>
      <c r="AM582" s="234"/>
      <c r="AN582" s="234"/>
      <c r="AO582" s="234"/>
      <c r="AP582" s="234"/>
      <c r="AQ582" s="234"/>
      <c r="AR582" s="234"/>
      <c r="AS582" s="234"/>
      <c r="AT582" s="234"/>
      <c r="AU582" s="234"/>
      <c r="AV582" s="234"/>
      <c r="AW582" s="234"/>
      <c r="AX582" s="234"/>
      <c r="AY582" s="234"/>
      <c r="AZ582" s="234"/>
    </row>
    <row r="583" spans="2:52" ht="12.75">
      <c r="B583" s="234"/>
      <c r="C583" s="234"/>
      <c r="D583" s="234"/>
      <c r="E583" s="234"/>
      <c r="F583" s="234"/>
      <c r="G583" s="234"/>
      <c r="H583" s="234"/>
      <c r="I583" s="234"/>
      <c r="J583" s="234"/>
      <c r="K583" s="234"/>
      <c r="L583" s="234"/>
      <c r="M583" s="234"/>
      <c r="N583" s="234"/>
      <c r="O583" s="234"/>
      <c r="P583" s="234"/>
      <c r="Q583" s="234"/>
      <c r="R583" s="234"/>
      <c r="S583" s="234"/>
      <c r="T583" s="234"/>
      <c r="U583" s="234"/>
      <c r="V583" s="234"/>
      <c r="W583" s="234"/>
      <c r="X583" s="234"/>
      <c r="Y583" s="234"/>
      <c r="Z583" s="234"/>
      <c r="AA583" s="234"/>
      <c r="AB583" s="234"/>
      <c r="AC583" s="234"/>
      <c r="AD583" s="234"/>
      <c r="AE583" s="234"/>
      <c r="AF583" s="234"/>
      <c r="AG583" s="234"/>
      <c r="AH583" s="234"/>
      <c r="AI583" s="234"/>
      <c r="AJ583" s="234"/>
      <c r="AK583" s="234"/>
      <c r="AL583" s="234"/>
      <c r="AM583" s="234"/>
      <c r="AN583" s="234"/>
      <c r="AO583" s="234"/>
      <c r="AP583" s="234"/>
      <c r="AQ583" s="234"/>
      <c r="AR583" s="234"/>
      <c r="AS583" s="234"/>
      <c r="AT583" s="234"/>
      <c r="AU583" s="234"/>
      <c r="AV583" s="234"/>
      <c r="AW583" s="234"/>
      <c r="AX583" s="234"/>
      <c r="AY583" s="234"/>
      <c r="AZ583" s="234"/>
    </row>
    <row r="584" spans="2:52" ht="12.75">
      <c r="B584" s="234"/>
      <c r="C584" s="234"/>
      <c r="D584" s="234"/>
      <c r="E584" s="234"/>
      <c r="F584" s="234"/>
      <c r="G584" s="234"/>
      <c r="H584" s="234"/>
      <c r="I584" s="234"/>
      <c r="J584" s="234"/>
      <c r="K584" s="234"/>
      <c r="L584" s="234"/>
      <c r="M584" s="234"/>
      <c r="N584" s="234"/>
      <c r="O584" s="234"/>
      <c r="P584" s="234"/>
      <c r="Q584" s="234"/>
      <c r="R584" s="234"/>
      <c r="S584" s="234"/>
      <c r="T584" s="234"/>
      <c r="U584" s="234"/>
      <c r="V584" s="234"/>
      <c r="W584" s="234"/>
      <c r="X584" s="234"/>
      <c r="Y584" s="234"/>
      <c r="Z584" s="234"/>
      <c r="AA584" s="234"/>
      <c r="AB584" s="234"/>
      <c r="AC584" s="234"/>
      <c r="AD584" s="234"/>
      <c r="AE584" s="234"/>
      <c r="AF584" s="234"/>
      <c r="AG584" s="234"/>
      <c r="AH584" s="234"/>
      <c r="AI584" s="234"/>
      <c r="AJ584" s="234"/>
      <c r="AK584" s="234"/>
      <c r="AL584" s="234"/>
      <c r="AM584" s="234"/>
      <c r="AN584" s="234"/>
      <c r="AO584" s="234"/>
      <c r="AP584" s="234"/>
      <c r="AQ584" s="234"/>
      <c r="AR584" s="234"/>
      <c r="AS584" s="234"/>
      <c r="AT584" s="234"/>
      <c r="AU584" s="234"/>
      <c r="AV584" s="234"/>
      <c r="AW584" s="234"/>
      <c r="AX584" s="234"/>
      <c r="AY584" s="234"/>
      <c r="AZ584" s="234"/>
    </row>
    <row r="585" spans="2:52" ht="12.75">
      <c r="B585" s="234"/>
      <c r="C585" s="234"/>
      <c r="D585" s="234"/>
      <c r="E585" s="234"/>
      <c r="F585" s="234"/>
      <c r="G585" s="234"/>
      <c r="H585" s="234"/>
      <c r="I585" s="234"/>
      <c r="J585" s="234"/>
      <c r="K585" s="234"/>
      <c r="L585" s="234"/>
      <c r="M585" s="234"/>
      <c r="N585" s="234"/>
      <c r="O585" s="234"/>
      <c r="P585" s="234"/>
      <c r="Q585" s="234"/>
      <c r="R585" s="234"/>
      <c r="S585" s="234"/>
      <c r="T585" s="234"/>
      <c r="U585" s="234"/>
      <c r="V585" s="234"/>
      <c r="W585" s="234"/>
      <c r="X585" s="234"/>
      <c r="Y585" s="234"/>
      <c r="Z585" s="234"/>
      <c r="AA585" s="234"/>
      <c r="AB585" s="234"/>
      <c r="AC585" s="234"/>
      <c r="AD585" s="234"/>
      <c r="AE585" s="234"/>
      <c r="AF585" s="234"/>
      <c r="AG585" s="234"/>
      <c r="AH585" s="234"/>
      <c r="AI585" s="234"/>
      <c r="AJ585" s="234"/>
      <c r="AK585" s="234"/>
      <c r="AL585" s="234"/>
      <c r="AM585" s="234"/>
      <c r="AN585" s="234"/>
      <c r="AO585" s="234"/>
      <c r="AP585" s="234"/>
      <c r="AQ585" s="234"/>
      <c r="AR585" s="234"/>
      <c r="AS585" s="234"/>
      <c r="AT585" s="234"/>
      <c r="AU585" s="234"/>
      <c r="AV585" s="234"/>
      <c r="AW585" s="234"/>
      <c r="AX585" s="234"/>
      <c r="AY585" s="234"/>
      <c r="AZ585" s="234"/>
    </row>
    <row r="586" spans="2:52" ht="12.75">
      <c r="B586" s="234"/>
      <c r="C586" s="234"/>
      <c r="D586" s="234"/>
      <c r="E586" s="234"/>
      <c r="F586" s="234"/>
      <c r="G586" s="234"/>
      <c r="H586" s="234"/>
      <c r="I586" s="234"/>
      <c r="J586" s="234"/>
      <c r="K586" s="234"/>
      <c r="L586" s="234"/>
      <c r="M586" s="234"/>
      <c r="N586" s="234"/>
      <c r="O586" s="234"/>
      <c r="P586" s="234"/>
      <c r="Q586" s="234"/>
      <c r="R586" s="234"/>
      <c r="S586" s="234"/>
      <c r="T586" s="234"/>
      <c r="U586" s="234"/>
      <c r="V586" s="234"/>
      <c r="W586" s="234"/>
      <c r="X586" s="234"/>
      <c r="Y586" s="234"/>
      <c r="Z586" s="234"/>
      <c r="AA586" s="234"/>
      <c r="AB586" s="234"/>
      <c r="AC586" s="234"/>
      <c r="AD586" s="234"/>
      <c r="AE586" s="234"/>
      <c r="AF586" s="234"/>
      <c r="AG586" s="234"/>
      <c r="AH586" s="234"/>
      <c r="AI586" s="234"/>
      <c r="AJ586" s="234"/>
      <c r="AK586" s="234"/>
      <c r="AL586" s="234"/>
      <c r="AM586" s="234"/>
      <c r="AN586" s="234"/>
      <c r="AO586" s="234"/>
      <c r="AP586" s="234"/>
      <c r="AQ586" s="234"/>
      <c r="AR586" s="234"/>
      <c r="AS586" s="234"/>
      <c r="AT586" s="234"/>
      <c r="AU586" s="234"/>
      <c r="AV586" s="234"/>
      <c r="AW586" s="234"/>
      <c r="AX586" s="234"/>
      <c r="AY586" s="234"/>
      <c r="AZ586" s="234"/>
    </row>
    <row r="587" spans="2:52" ht="12.75">
      <c r="B587" s="234"/>
      <c r="C587" s="234"/>
      <c r="D587" s="234"/>
      <c r="E587" s="234"/>
      <c r="F587" s="234"/>
      <c r="G587" s="234"/>
      <c r="H587" s="234"/>
      <c r="I587" s="234"/>
      <c r="J587" s="234"/>
      <c r="K587" s="234"/>
      <c r="L587" s="234"/>
      <c r="M587" s="234"/>
      <c r="N587" s="234"/>
      <c r="O587" s="234"/>
      <c r="P587" s="234"/>
      <c r="Q587" s="234"/>
      <c r="R587" s="234"/>
      <c r="S587" s="234"/>
      <c r="T587" s="234"/>
      <c r="U587" s="234"/>
      <c r="V587" s="234"/>
      <c r="W587" s="234"/>
      <c r="X587" s="234"/>
      <c r="Y587" s="234"/>
      <c r="Z587" s="234"/>
      <c r="AA587" s="234"/>
      <c r="AB587" s="234"/>
      <c r="AC587" s="234"/>
      <c r="AD587" s="234"/>
      <c r="AE587" s="234"/>
      <c r="AF587" s="234"/>
      <c r="AG587" s="234"/>
      <c r="AH587" s="234"/>
      <c r="AI587" s="234"/>
      <c r="AJ587" s="234"/>
      <c r="AK587" s="234"/>
      <c r="AL587" s="234"/>
      <c r="AM587" s="234"/>
      <c r="AN587" s="234"/>
      <c r="AO587" s="234"/>
      <c r="AP587" s="234"/>
      <c r="AQ587" s="234"/>
      <c r="AR587" s="234"/>
      <c r="AS587" s="234"/>
      <c r="AT587" s="234"/>
      <c r="AU587" s="234"/>
      <c r="AV587" s="234"/>
      <c r="AW587" s="234"/>
      <c r="AX587" s="234"/>
      <c r="AY587" s="234"/>
      <c r="AZ587" s="234"/>
    </row>
    <row r="588" spans="2:52" ht="12.75">
      <c r="B588" s="234"/>
      <c r="C588" s="234"/>
      <c r="D588" s="234"/>
      <c r="E588" s="234"/>
      <c r="F588" s="234"/>
      <c r="G588" s="234"/>
      <c r="H588" s="234"/>
      <c r="I588" s="234"/>
      <c r="J588" s="234"/>
      <c r="K588" s="234"/>
      <c r="L588" s="234"/>
      <c r="M588" s="234"/>
      <c r="N588" s="234"/>
      <c r="O588" s="234"/>
      <c r="P588" s="234"/>
      <c r="Q588" s="234"/>
      <c r="R588" s="234"/>
      <c r="S588" s="234"/>
      <c r="T588" s="234"/>
      <c r="U588" s="234"/>
      <c r="V588" s="234"/>
      <c r="W588" s="234"/>
      <c r="X588" s="234"/>
      <c r="Y588" s="234"/>
      <c r="Z588" s="234"/>
      <c r="AA588" s="234"/>
      <c r="AB588" s="234"/>
      <c r="AC588" s="234"/>
      <c r="AD588" s="234"/>
      <c r="AE588" s="234"/>
      <c r="AF588" s="234"/>
      <c r="AG588" s="234"/>
      <c r="AH588" s="234"/>
      <c r="AI588" s="234"/>
      <c r="AJ588" s="234"/>
      <c r="AK588" s="234"/>
      <c r="AL588" s="234"/>
      <c r="AM588" s="234"/>
      <c r="AN588" s="234"/>
      <c r="AO588" s="234"/>
      <c r="AP588" s="234"/>
      <c r="AQ588" s="234"/>
      <c r="AR588" s="234"/>
      <c r="AS588" s="234"/>
      <c r="AT588" s="234"/>
      <c r="AU588" s="234"/>
      <c r="AV588" s="234"/>
      <c r="AW588" s="234"/>
      <c r="AX588" s="234"/>
      <c r="AY588" s="234"/>
      <c r="AZ588" s="234"/>
    </row>
    <row r="589" spans="2:52" ht="12.75">
      <c r="B589" s="234"/>
      <c r="C589" s="234"/>
      <c r="D589" s="234"/>
      <c r="E589" s="234"/>
      <c r="F589" s="234"/>
      <c r="G589" s="234"/>
      <c r="H589" s="234"/>
      <c r="I589" s="234"/>
      <c r="J589" s="234"/>
      <c r="K589" s="234"/>
      <c r="L589" s="234"/>
      <c r="M589" s="234"/>
      <c r="N589" s="234"/>
      <c r="O589" s="234"/>
      <c r="P589" s="234"/>
      <c r="Q589" s="234"/>
      <c r="R589" s="234"/>
      <c r="S589" s="234"/>
      <c r="T589" s="234"/>
      <c r="U589" s="234"/>
      <c r="V589" s="234"/>
      <c r="W589" s="234"/>
      <c r="X589" s="234"/>
      <c r="Y589" s="234"/>
      <c r="Z589" s="234"/>
      <c r="AA589" s="234"/>
      <c r="AB589" s="234"/>
      <c r="AC589" s="234"/>
      <c r="AD589" s="234"/>
      <c r="AE589" s="234"/>
      <c r="AF589" s="234"/>
      <c r="AG589" s="234"/>
      <c r="AH589" s="234"/>
      <c r="AI589" s="234"/>
      <c r="AJ589" s="234"/>
      <c r="AK589" s="234"/>
      <c r="AL589" s="234"/>
      <c r="AM589" s="234"/>
      <c r="AN589" s="234"/>
      <c r="AO589" s="234"/>
      <c r="AP589" s="234"/>
      <c r="AQ589" s="234"/>
      <c r="AR589" s="234"/>
      <c r="AS589" s="234"/>
      <c r="AT589" s="234"/>
      <c r="AU589" s="234"/>
      <c r="AV589" s="234"/>
      <c r="AW589" s="234"/>
      <c r="AX589" s="234"/>
      <c r="AY589" s="234"/>
      <c r="AZ589" s="234"/>
    </row>
    <row r="590" spans="2:52" ht="12.75">
      <c r="B590" s="234"/>
      <c r="C590" s="234"/>
      <c r="D590" s="234"/>
      <c r="E590" s="234"/>
      <c r="F590" s="234"/>
      <c r="G590" s="234"/>
      <c r="H590" s="234"/>
      <c r="I590" s="234"/>
      <c r="J590" s="234"/>
      <c r="K590" s="234"/>
      <c r="L590" s="234"/>
      <c r="M590" s="234"/>
      <c r="N590" s="234"/>
      <c r="O590" s="234"/>
      <c r="P590" s="234"/>
      <c r="Q590" s="234"/>
      <c r="R590" s="234"/>
      <c r="S590" s="234"/>
      <c r="T590" s="234"/>
      <c r="U590" s="234"/>
      <c r="V590" s="234"/>
      <c r="W590" s="234"/>
      <c r="X590" s="234"/>
      <c r="Y590" s="234"/>
      <c r="Z590" s="234"/>
      <c r="AA590" s="234"/>
      <c r="AB590" s="234"/>
      <c r="AC590" s="234"/>
      <c r="AD590" s="234"/>
      <c r="AE590" s="234"/>
      <c r="AF590" s="234"/>
      <c r="AG590" s="234"/>
      <c r="AH590" s="234"/>
      <c r="AI590" s="234"/>
      <c r="AJ590" s="234"/>
      <c r="AK590" s="234"/>
      <c r="AL590" s="234"/>
      <c r="AM590" s="234"/>
      <c r="AN590" s="234"/>
      <c r="AO590" s="234"/>
      <c r="AP590" s="234"/>
      <c r="AQ590" s="234"/>
      <c r="AR590" s="234"/>
      <c r="AS590" s="234"/>
      <c r="AT590" s="234"/>
      <c r="AU590" s="234"/>
      <c r="AV590" s="234"/>
      <c r="AW590" s="234"/>
      <c r="AX590" s="234"/>
      <c r="AY590" s="234"/>
      <c r="AZ590" s="234"/>
    </row>
    <row r="591" spans="2:52" ht="12.75">
      <c r="B591" s="234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34"/>
      <c r="Q591" s="234"/>
      <c r="R591" s="234"/>
      <c r="S591" s="234"/>
      <c r="T591" s="234"/>
      <c r="U591" s="234"/>
      <c r="V591" s="234"/>
      <c r="W591" s="234"/>
      <c r="X591" s="234"/>
      <c r="Y591" s="234"/>
      <c r="Z591" s="234"/>
      <c r="AA591" s="234"/>
      <c r="AB591" s="234"/>
      <c r="AC591" s="234"/>
      <c r="AD591" s="234"/>
      <c r="AE591" s="234"/>
      <c r="AF591" s="234"/>
      <c r="AG591" s="234"/>
      <c r="AH591" s="234"/>
      <c r="AI591" s="234"/>
      <c r="AJ591" s="234"/>
      <c r="AK591" s="234"/>
      <c r="AL591" s="234"/>
      <c r="AM591" s="234"/>
      <c r="AN591" s="234"/>
      <c r="AO591" s="234"/>
      <c r="AP591" s="234"/>
      <c r="AQ591" s="234"/>
      <c r="AR591" s="234"/>
      <c r="AS591" s="234"/>
      <c r="AT591" s="234"/>
      <c r="AU591" s="234"/>
      <c r="AV591" s="234"/>
      <c r="AW591" s="234"/>
      <c r="AX591" s="234"/>
      <c r="AY591" s="234"/>
      <c r="AZ591" s="234"/>
    </row>
    <row r="592" spans="2:52" ht="12.75">
      <c r="B592" s="234"/>
      <c r="C592" s="234"/>
      <c r="D592" s="234"/>
      <c r="E592" s="234"/>
      <c r="F592" s="234"/>
      <c r="G592" s="234"/>
      <c r="H592" s="234"/>
      <c r="I592" s="234"/>
      <c r="J592" s="234"/>
      <c r="K592" s="234"/>
      <c r="L592" s="234"/>
      <c r="M592" s="234"/>
      <c r="N592" s="234"/>
      <c r="O592" s="234"/>
      <c r="P592" s="234"/>
      <c r="Q592" s="234"/>
      <c r="R592" s="234"/>
      <c r="S592" s="234"/>
      <c r="T592" s="234"/>
      <c r="U592" s="234"/>
      <c r="V592" s="234"/>
      <c r="W592" s="234"/>
      <c r="X592" s="234"/>
      <c r="Y592" s="234"/>
      <c r="Z592" s="234"/>
      <c r="AA592" s="234"/>
      <c r="AB592" s="234"/>
      <c r="AC592" s="234"/>
      <c r="AD592" s="234"/>
      <c r="AE592" s="234"/>
      <c r="AF592" s="234"/>
      <c r="AG592" s="234"/>
      <c r="AH592" s="234"/>
      <c r="AI592" s="234"/>
      <c r="AJ592" s="234"/>
      <c r="AK592" s="234"/>
      <c r="AL592" s="234"/>
      <c r="AM592" s="234"/>
      <c r="AN592" s="234"/>
      <c r="AO592" s="234"/>
      <c r="AP592" s="234"/>
      <c r="AQ592" s="234"/>
      <c r="AR592" s="234"/>
      <c r="AS592" s="234"/>
      <c r="AT592" s="234"/>
      <c r="AU592" s="234"/>
      <c r="AV592" s="234"/>
      <c r="AW592" s="234"/>
      <c r="AX592" s="234"/>
      <c r="AY592" s="234"/>
      <c r="AZ592" s="234"/>
    </row>
    <row r="593" spans="2:52" ht="12.75">
      <c r="B593" s="234"/>
      <c r="C593" s="234"/>
      <c r="D593" s="234"/>
      <c r="E593" s="234"/>
      <c r="F593" s="234"/>
      <c r="G593" s="234"/>
      <c r="H593" s="234"/>
      <c r="I593" s="234"/>
      <c r="J593" s="234"/>
      <c r="K593" s="234"/>
      <c r="L593" s="234"/>
      <c r="M593" s="234"/>
      <c r="N593" s="234"/>
      <c r="O593" s="234"/>
      <c r="P593" s="234"/>
      <c r="Q593" s="234"/>
      <c r="R593" s="234"/>
      <c r="S593" s="234"/>
      <c r="T593" s="234"/>
      <c r="U593" s="234"/>
      <c r="V593" s="234"/>
      <c r="W593" s="234"/>
      <c r="X593" s="234"/>
      <c r="Y593" s="234"/>
      <c r="Z593" s="234"/>
      <c r="AA593" s="234"/>
      <c r="AB593" s="234"/>
      <c r="AC593" s="234"/>
      <c r="AD593" s="234"/>
      <c r="AE593" s="234"/>
      <c r="AF593" s="234"/>
      <c r="AG593" s="234"/>
      <c r="AH593" s="234"/>
      <c r="AI593" s="234"/>
      <c r="AJ593" s="234"/>
      <c r="AK593" s="234"/>
      <c r="AL593" s="234"/>
      <c r="AM593" s="234"/>
      <c r="AN593" s="234"/>
      <c r="AO593" s="234"/>
      <c r="AP593" s="234"/>
      <c r="AQ593" s="234"/>
      <c r="AR593" s="234"/>
      <c r="AS593" s="234"/>
      <c r="AT593" s="234"/>
      <c r="AU593" s="234"/>
      <c r="AV593" s="234"/>
      <c r="AW593" s="234"/>
      <c r="AX593" s="234"/>
      <c r="AY593" s="234"/>
      <c r="AZ593" s="234"/>
    </row>
    <row r="594" spans="2:52" ht="12.75">
      <c r="B594" s="234"/>
      <c r="C594" s="234"/>
      <c r="D594" s="234"/>
      <c r="E594" s="234"/>
      <c r="F594" s="234"/>
      <c r="G594" s="234"/>
      <c r="H594" s="234"/>
      <c r="I594" s="234"/>
      <c r="J594" s="234"/>
      <c r="K594" s="234"/>
      <c r="L594" s="234"/>
      <c r="M594" s="234"/>
      <c r="N594" s="234"/>
      <c r="O594" s="234"/>
      <c r="P594" s="234"/>
      <c r="Q594" s="234"/>
      <c r="R594" s="234"/>
      <c r="S594" s="234"/>
      <c r="T594" s="234"/>
      <c r="U594" s="234"/>
      <c r="V594" s="234"/>
      <c r="W594" s="234"/>
      <c r="X594" s="234"/>
      <c r="Y594" s="234"/>
      <c r="Z594" s="234"/>
      <c r="AA594" s="234"/>
      <c r="AB594" s="234"/>
      <c r="AC594" s="234"/>
      <c r="AD594" s="234"/>
      <c r="AE594" s="234"/>
      <c r="AF594" s="234"/>
      <c r="AG594" s="234"/>
      <c r="AH594" s="234"/>
      <c r="AI594" s="234"/>
      <c r="AJ594" s="234"/>
      <c r="AK594" s="234"/>
      <c r="AL594" s="234"/>
      <c r="AM594" s="234"/>
      <c r="AN594" s="234"/>
      <c r="AO594" s="234"/>
      <c r="AP594" s="234"/>
      <c r="AQ594" s="234"/>
      <c r="AR594" s="234"/>
      <c r="AS594" s="234"/>
      <c r="AT594" s="234"/>
      <c r="AU594" s="234"/>
      <c r="AV594" s="234"/>
      <c r="AW594" s="234"/>
      <c r="AX594" s="234"/>
      <c r="AY594" s="234"/>
      <c r="AZ594" s="234"/>
    </row>
    <row r="595" spans="2:52" ht="12.75">
      <c r="B595" s="234"/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  <c r="U595" s="234"/>
      <c r="V595" s="234"/>
      <c r="W595" s="234"/>
      <c r="X595" s="234"/>
      <c r="Y595" s="234"/>
      <c r="Z595" s="234"/>
      <c r="AA595" s="234"/>
      <c r="AB595" s="234"/>
      <c r="AC595" s="234"/>
      <c r="AD595" s="234"/>
      <c r="AE595" s="234"/>
      <c r="AF595" s="234"/>
      <c r="AG595" s="234"/>
      <c r="AH595" s="234"/>
      <c r="AI595" s="234"/>
      <c r="AJ595" s="234"/>
      <c r="AK595" s="234"/>
      <c r="AL595" s="234"/>
      <c r="AM595" s="234"/>
      <c r="AN595" s="234"/>
      <c r="AO595" s="234"/>
      <c r="AP595" s="234"/>
      <c r="AQ595" s="234"/>
      <c r="AR595" s="234"/>
      <c r="AS595" s="234"/>
      <c r="AT595" s="234"/>
      <c r="AU595" s="234"/>
      <c r="AV595" s="234"/>
      <c r="AW595" s="234"/>
      <c r="AX595" s="234"/>
      <c r="AY595" s="234"/>
      <c r="AZ595" s="234"/>
    </row>
    <row r="596" spans="2:52" ht="12.75">
      <c r="B596" s="234"/>
      <c r="C596" s="234"/>
      <c r="D596" s="234"/>
      <c r="E596" s="234"/>
      <c r="F596" s="234"/>
      <c r="G596" s="234"/>
      <c r="H596" s="234"/>
      <c r="I596" s="234"/>
      <c r="J596" s="234"/>
      <c r="K596" s="234"/>
      <c r="L596" s="234"/>
      <c r="M596" s="234"/>
      <c r="N596" s="234"/>
      <c r="O596" s="234"/>
      <c r="P596" s="234"/>
      <c r="Q596" s="234"/>
      <c r="R596" s="234"/>
      <c r="S596" s="234"/>
      <c r="T596" s="234"/>
      <c r="U596" s="234"/>
      <c r="V596" s="234"/>
      <c r="W596" s="234"/>
      <c r="X596" s="234"/>
      <c r="Y596" s="234"/>
      <c r="Z596" s="234"/>
      <c r="AA596" s="234"/>
      <c r="AB596" s="234"/>
      <c r="AC596" s="234"/>
      <c r="AD596" s="234"/>
      <c r="AE596" s="234"/>
      <c r="AF596" s="234"/>
      <c r="AG596" s="234"/>
      <c r="AH596" s="234"/>
      <c r="AI596" s="234"/>
      <c r="AJ596" s="234"/>
      <c r="AK596" s="234"/>
      <c r="AL596" s="234"/>
      <c r="AM596" s="234"/>
      <c r="AN596" s="234"/>
      <c r="AO596" s="234"/>
      <c r="AP596" s="234"/>
      <c r="AQ596" s="234"/>
      <c r="AR596" s="234"/>
      <c r="AS596" s="234"/>
      <c r="AT596" s="234"/>
      <c r="AU596" s="234"/>
      <c r="AV596" s="234"/>
      <c r="AW596" s="234"/>
      <c r="AX596" s="234"/>
      <c r="AY596" s="234"/>
      <c r="AZ596" s="234"/>
    </row>
    <row r="597" spans="2:52" ht="12.75">
      <c r="B597" s="234"/>
      <c r="C597" s="234"/>
      <c r="D597" s="234"/>
      <c r="E597" s="234"/>
      <c r="F597" s="234"/>
      <c r="G597" s="234"/>
      <c r="H597" s="234"/>
      <c r="I597" s="234"/>
      <c r="J597" s="234"/>
      <c r="K597" s="234"/>
      <c r="L597" s="234"/>
      <c r="M597" s="234"/>
      <c r="N597" s="234"/>
      <c r="O597" s="234"/>
      <c r="P597" s="234"/>
      <c r="Q597" s="234"/>
      <c r="R597" s="234"/>
      <c r="S597" s="234"/>
      <c r="T597" s="234"/>
      <c r="U597" s="234"/>
      <c r="V597" s="234"/>
      <c r="W597" s="234"/>
      <c r="X597" s="234"/>
      <c r="Y597" s="234"/>
      <c r="Z597" s="234"/>
      <c r="AA597" s="234"/>
      <c r="AB597" s="234"/>
      <c r="AC597" s="234"/>
      <c r="AD597" s="234"/>
      <c r="AE597" s="234"/>
      <c r="AF597" s="234"/>
      <c r="AG597" s="234"/>
      <c r="AH597" s="234"/>
      <c r="AI597" s="234"/>
      <c r="AJ597" s="234"/>
      <c r="AK597" s="234"/>
      <c r="AL597" s="234"/>
      <c r="AM597" s="234"/>
      <c r="AN597" s="234"/>
      <c r="AO597" s="234"/>
      <c r="AP597" s="234"/>
      <c r="AQ597" s="234"/>
      <c r="AR597" s="234"/>
      <c r="AS597" s="234"/>
      <c r="AT597" s="234"/>
      <c r="AU597" s="234"/>
      <c r="AV597" s="234"/>
      <c r="AW597" s="234"/>
      <c r="AX597" s="234"/>
      <c r="AY597" s="234"/>
      <c r="AZ597" s="234"/>
    </row>
    <row r="598" spans="2:52" ht="12.75">
      <c r="B598" s="234"/>
      <c r="C598" s="234"/>
      <c r="D598" s="234"/>
      <c r="E598" s="234"/>
      <c r="F598" s="234"/>
      <c r="G598" s="234"/>
      <c r="H598" s="234"/>
      <c r="I598" s="234"/>
      <c r="J598" s="234"/>
      <c r="K598" s="234"/>
      <c r="L598" s="234"/>
      <c r="M598" s="234"/>
      <c r="N598" s="234"/>
      <c r="O598" s="234"/>
      <c r="P598" s="234"/>
      <c r="Q598" s="234"/>
      <c r="R598" s="234"/>
      <c r="S598" s="234"/>
      <c r="T598" s="234"/>
      <c r="U598" s="234"/>
      <c r="V598" s="234"/>
      <c r="W598" s="234"/>
      <c r="X598" s="234"/>
      <c r="Y598" s="234"/>
      <c r="Z598" s="234"/>
      <c r="AA598" s="234"/>
      <c r="AB598" s="234"/>
      <c r="AC598" s="234"/>
      <c r="AD598" s="234"/>
      <c r="AE598" s="234"/>
      <c r="AF598" s="234"/>
      <c r="AG598" s="234"/>
      <c r="AH598" s="234"/>
      <c r="AI598" s="234"/>
      <c r="AJ598" s="234"/>
      <c r="AK598" s="234"/>
      <c r="AL598" s="234"/>
      <c r="AM598" s="234"/>
      <c r="AN598" s="234"/>
      <c r="AO598" s="234"/>
      <c r="AP598" s="234"/>
      <c r="AQ598" s="234"/>
      <c r="AR598" s="234"/>
      <c r="AS598" s="234"/>
      <c r="AT598" s="234"/>
      <c r="AU598" s="234"/>
      <c r="AV598" s="234"/>
      <c r="AW598" s="234"/>
      <c r="AX598" s="234"/>
      <c r="AY598" s="234"/>
      <c r="AZ598" s="234"/>
    </row>
    <row r="599" spans="2:52" ht="12.75">
      <c r="B599" s="234"/>
      <c r="C599" s="234"/>
      <c r="D599" s="234"/>
      <c r="E599" s="234"/>
      <c r="F599" s="234"/>
      <c r="G599" s="234"/>
      <c r="H599" s="234"/>
      <c r="I599" s="234"/>
      <c r="J599" s="234"/>
      <c r="K599" s="234"/>
      <c r="L599" s="234"/>
      <c r="M599" s="234"/>
      <c r="N599" s="234"/>
      <c r="O599" s="234"/>
      <c r="P599" s="234"/>
      <c r="Q599" s="234"/>
      <c r="R599" s="234"/>
      <c r="S599" s="234"/>
      <c r="T599" s="234"/>
      <c r="U599" s="234"/>
      <c r="V599" s="234"/>
      <c r="W599" s="234"/>
      <c r="X599" s="234"/>
      <c r="Y599" s="234"/>
      <c r="Z599" s="234"/>
      <c r="AA599" s="234"/>
      <c r="AB599" s="234"/>
      <c r="AC599" s="234"/>
      <c r="AD599" s="234"/>
      <c r="AE599" s="234"/>
      <c r="AF599" s="234"/>
      <c r="AG599" s="234"/>
      <c r="AH599" s="234"/>
      <c r="AI599" s="234"/>
      <c r="AJ599" s="234"/>
      <c r="AK599" s="234"/>
      <c r="AL599" s="234"/>
      <c r="AM599" s="234"/>
      <c r="AN599" s="234"/>
      <c r="AO599" s="234"/>
      <c r="AP599" s="234"/>
      <c r="AQ599" s="234"/>
      <c r="AR599" s="234"/>
      <c r="AS599" s="234"/>
      <c r="AT599" s="234"/>
      <c r="AU599" s="234"/>
      <c r="AV599" s="234"/>
      <c r="AW599" s="234"/>
      <c r="AX599" s="234"/>
      <c r="AY599" s="234"/>
      <c r="AZ599" s="234"/>
    </row>
    <row r="600" spans="2:52" ht="12.75">
      <c r="B600" s="234"/>
      <c r="C600" s="234"/>
      <c r="D600" s="234"/>
      <c r="E600" s="234"/>
      <c r="F600" s="234"/>
      <c r="G600" s="234"/>
      <c r="H600" s="234"/>
      <c r="I600" s="234"/>
      <c r="J600" s="234"/>
      <c r="K600" s="234"/>
      <c r="L600" s="234"/>
      <c r="M600" s="234"/>
      <c r="N600" s="234"/>
      <c r="O600" s="234"/>
      <c r="P600" s="234"/>
      <c r="Q600" s="234"/>
      <c r="R600" s="234"/>
      <c r="S600" s="234"/>
      <c r="T600" s="234"/>
      <c r="U600" s="234"/>
      <c r="V600" s="234"/>
      <c r="W600" s="234"/>
      <c r="X600" s="234"/>
      <c r="Y600" s="234"/>
      <c r="Z600" s="234"/>
      <c r="AA600" s="234"/>
      <c r="AB600" s="234"/>
      <c r="AC600" s="234"/>
      <c r="AD600" s="234"/>
      <c r="AE600" s="234"/>
      <c r="AF600" s="234"/>
      <c r="AG600" s="234"/>
      <c r="AH600" s="234"/>
      <c r="AI600" s="234"/>
      <c r="AJ600" s="234"/>
      <c r="AK600" s="234"/>
      <c r="AL600" s="234"/>
      <c r="AM600" s="234"/>
      <c r="AN600" s="234"/>
      <c r="AO600" s="234"/>
      <c r="AP600" s="234"/>
      <c r="AQ600" s="234"/>
      <c r="AR600" s="234"/>
      <c r="AS600" s="234"/>
      <c r="AT600" s="234"/>
      <c r="AU600" s="234"/>
      <c r="AV600" s="234"/>
      <c r="AW600" s="234"/>
      <c r="AX600" s="234"/>
      <c r="AY600" s="234"/>
      <c r="AZ600" s="234"/>
    </row>
    <row r="601" spans="2:52" ht="12.75">
      <c r="B601" s="234"/>
      <c r="C601" s="234"/>
      <c r="D601" s="234"/>
      <c r="E601" s="234"/>
      <c r="F601" s="234"/>
      <c r="G601" s="234"/>
      <c r="H601" s="234"/>
      <c r="I601" s="234"/>
      <c r="J601" s="234"/>
      <c r="K601" s="234"/>
      <c r="L601" s="234"/>
      <c r="M601" s="234"/>
      <c r="N601" s="234"/>
      <c r="O601" s="234"/>
      <c r="P601" s="234"/>
      <c r="Q601" s="234"/>
      <c r="R601" s="234"/>
      <c r="S601" s="234"/>
      <c r="T601" s="234"/>
      <c r="U601" s="234"/>
      <c r="V601" s="234"/>
      <c r="W601" s="234"/>
      <c r="X601" s="234"/>
      <c r="Y601" s="234"/>
      <c r="Z601" s="234"/>
      <c r="AA601" s="234"/>
      <c r="AB601" s="234"/>
      <c r="AC601" s="234"/>
      <c r="AD601" s="234"/>
      <c r="AE601" s="234"/>
      <c r="AF601" s="234"/>
      <c r="AG601" s="234"/>
      <c r="AH601" s="234"/>
      <c r="AI601" s="234"/>
      <c r="AJ601" s="234"/>
      <c r="AK601" s="234"/>
      <c r="AL601" s="234"/>
      <c r="AM601" s="234"/>
      <c r="AN601" s="234"/>
      <c r="AO601" s="234"/>
      <c r="AP601" s="234"/>
      <c r="AQ601" s="234"/>
      <c r="AR601" s="234"/>
      <c r="AS601" s="234"/>
      <c r="AT601" s="234"/>
      <c r="AU601" s="234"/>
      <c r="AV601" s="234"/>
      <c r="AW601" s="234"/>
      <c r="AX601" s="234"/>
      <c r="AY601" s="234"/>
      <c r="AZ601" s="234"/>
    </row>
    <row r="602" spans="2:52" ht="12.75">
      <c r="B602" s="234"/>
      <c r="C602" s="234"/>
      <c r="D602" s="234"/>
      <c r="E602" s="234"/>
      <c r="F602" s="234"/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34"/>
      <c r="AB602" s="234"/>
      <c r="AC602" s="234"/>
      <c r="AD602" s="234"/>
      <c r="AE602" s="234"/>
      <c r="AF602" s="234"/>
      <c r="AG602" s="234"/>
      <c r="AH602" s="234"/>
      <c r="AI602" s="234"/>
      <c r="AJ602" s="234"/>
      <c r="AK602" s="234"/>
      <c r="AL602" s="234"/>
      <c r="AM602" s="234"/>
      <c r="AN602" s="234"/>
      <c r="AO602" s="234"/>
      <c r="AP602" s="234"/>
      <c r="AQ602" s="234"/>
      <c r="AR602" s="234"/>
      <c r="AS602" s="234"/>
      <c r="AT602" s="234"/>
      <c r="AU602" s="234"/>
      <c r="AV602" s="234"/>
      <c r="AW602" s="234"/>
      <c r="AX602" s="234"/>
      <c r="AY602" s="234"/>
      <c r="AZ602" s="234"/>
    </row>
    <row r="603" spans="2:52" ht="12.75">
      <c r="B603" s="234"/>
      <c r="C603" s="234"/>
      <c r="D603" s="234"/>
      <c r="E603" s="234"/>
      <c r="F603" s="234"/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34"/>
      <c r="AB603" s="234"/>
      <c r="AC603" s="234"/>
      <c r="AD603" s="234"/>
      <c r="AE603" s="234"/>
      <c r="AF603" s="234"/>
      <c r="AG603" s="234"/>
      <c r="AH603" s="234"/>
      <c r="AI603" s="234"/>
      <c r="AJ603" s="234"/>
      <c r="AK603" s="234"/>
      <c r="AL603" s="234"/>
      <c r="AM603" s="234"/>
      <c r="AN603" s="234"/>
      <c r="AO603" s="234"/>
      <c r="AP603" s="234"/>
      <c r="AQ603" s="234"/>
      <c r="AR603" s="234"/>
      <c r="AS603" s="234"/>
      <c r="AT603" s="234"/>
      <c r="AU603" s="234"/>
      <c r="AV603" s="234"/>
      <c r="AW603" s="234"/>
      <c r="AX603" s="234"/>
      <c r="AY603" s="234"/>
      <c r="AZ603" s="234"/>
    </row>
    <row r="604" spans="2:52" ht="12.75">
      <c r="B604" s="234"/>
      <c r="C604" s="234"/>
      <c r="D604" s="234"/>
      <c r="E604" s="234"/>
      <c r="F604" s="234"/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34"/>
      <c r="AB604" s="234"/>
      <c r="AC604" s="234"/>
      <c r="AD604" s="234"/>
      <c r="AE604" s="234"/>
      <c r="AF604" s="234"/>
      <c r="AG604" s="234"/>
      <c r="AH604" s="234"/>
      <c r="AI604" s="234"/>
      <c r="AJ604" s="234"/>
      <c r="AK604" s="234"/>
      <c r="AL604" s="234"/>
      <c r="AM604" s="234"/>
      <c r="AN604" s="234"/>
      <c r="AO604" s="234"/>
      <c r="AP604" s="234"/>
      <c r="AQ604" s="234"/>
      <c r="AR604" s="234"/>
      <c r="AS604" s="234"/>
      <c r="AT604" s="234"/>
      <c r="AU604" s="234"/>
      <c r="AV604" s="234"/>
      <c r="AW604" s="234"/>
      <c r="AX604" s="234"/>
      <c r="AY604" s="234"/>
      <c r="AZ604" s="234"/>
    </row>
    <row r="605" spans="2:52" ht="12.75">
      <c r="B605" s="234"/>
      <c r="C605" s="234"/>
      <c r="D605" s="234"/>
      <c r="E605" s="234"/>
      <c r="F605" s="234"/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34"/>
      <c r="AB605" s="234"/>
      <c r="AC605" s="234"/>
      <c r="AD605" s="234"/>
      <c r="AE605" s="234"/>
      <c r="AF605" s="234"/>
      <c r="AG605" s="234"/>
      <c r="AH605" s="234"/>
      <c r="AI605" s="234"/>
      <c r="AJ605" s="234"/>
      <c r="AK605" s="234"/>
      <c r="AL605" s="234"/>
      <c r="AM605" s="234"/>
      <c r="AN605" s="234"/>
      <c r="AO605" s="234"/>
      <c r="AP605" s="234"/>
      <c r="AQ605" s="234"/>
      <c r="AR605" s="234"/>
      <c r="AS605" s="234"/>
      <c r="AT605" s="234"/>
      <c r="AU605" s="234"/>
      <c r="AV605" s="234"/>
      <c r="AW605" s="234"/>
      <c r="AX605" s="234"/>
      <c r="AY605" s="234"/>
      <c r="AZ605" s="234"/>
    </row>
    <row r="606" spans="2:52" ht="12.75">
      <c r="B606" s="234"/>
      <c r="C606" s="234"/>
      <c r="D606" s="234"/>
      <c r="E606" s="234"/>
      <c r="F606" s="234"/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34"/>
      <c r="AB606" s="234"/>
      <c r="AC606" s="234"/>
      <c r="AD606" s="234"/>
      <c r="AE606" s="234"/>
      <c r="AF606" s="234"/>
      <c r="AG606" s="234"/>
      <c r="AH606" s="234"/>
      <c r="AI606" s="234"/>
      <c r="AJ606" s="234"/>
      <c r="AK606" s="234"/>
      <c r="AL606" s="234"/>
      <c r="AM606" s="234"/>
      <c r="AN606" s="234"/>
      <c r="AO606" s="234"/>
      <c r="AP606" s="234"/>
      <c r="AQ606" s="234"/>
      <c r="AR606" s="234"/>
      <c r="AS606" s="234"/>
      <c r="AT606" s="234"/>
      <c r="AU606" s="234"/>
      <c r="AV606" s="234"/>
      <c r="AW606" s="234"/>
      <c r="AX606" s="234"/>
      <c r="AY606" s="234"/>
      <c r="AZ606" s="234"/>
    </row>
    <row r="607" spans="2:52" ht="12.75">
      <c r="B607" s="234"/>
      <c r="C607" s="234"/>
      <c r="D607" s="234"/>
      <c r="E607" s="234"/>
      <c r="F607" s="234"/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34"/>
      <c r="AB607" s="234"/>
      <c r="AC607" s="234"/>
      <c r="AD607" s="234"/>
      <c r="AE607" s="234"/>
      <c r="AF607" s="234"/>
      <c r="AG607" s="234"/>
      <c r="AH607" s="234"/>
      <c r="AI607" s="234"/>
      <c r="AJ607" s="234"/>
      <c r="AK607" s="234"/>
      <c r="AL607" s="234"/>
      <c r="AM607" s="234"/>
      <c r="AN607" s="234"/>
      <c r="AO607" s="234"/>
      <c r="AP607" s="234"/>
      <c r="AQ607" s="234"/>
      <c r="AR607" s="234"/>
      <c r="AS607" s="234"/>
      <c r="AT607" s="234"/>
      <c r="AU607" s="234"/>
      <c r="AV607" s="234"/>
      <c r="AW607" s="234"/>
      <c r="AX607" s="234"/>
      <c r="AY607" s="234"/>
      <c r="AZ607" s="234"/>
    </row>
    <row r="608" spans="2:52" ht="12.75">
      <c r="B608" s="234"/>
      <c r="C608" s="234"/>
      <c r="D608" s="234"/>
      <c r="E608" s="234"/>
      <c r="F608" s="234"/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34"/>
      <c r="AB608" s="234"/>
      <c r="AC608" s="234"/>
      <c r="AD608" s="234"/>
      <c r="AE608" s="234"/>
      <c r="AF608" s="234"/>
      <c r="AG608" s="234"/>
      <c r="AH608" s="234"/>
      <c r="AI608" s="234"/>
      <c r="AJ608" s="234"/>
      <c r="AK608" s="234"/>
      <c r="AL608" s="234"/>
      <c r="AM608" s="234"/>
      <c r="AN608" s="234"/>
      <c r="AO608" s="234"/>
      <c r="AP608" s="234"/>
      <c r="AQ608" s="234"/>
      <c r="AR608" s="234"/>
      <c r="AS608" s="234"/>
      <c r="AT608" s="234"/>
      <c r="AU608" s="234"/>
      <c r="AV608" s="234"/>
      <c r="AW608" s="234"/>
      <c r="AX608" s="234"/>
      <c r="AY608" s="234"/>
      <c r="AZ608" s="234"/>
    </row>
    <row r="609" spans="2:52" ht="12.75">
      <c r="B609" s="234"/>
      <c r="C609" s="234"/>
      <c r="D609" s="234"/>
      <c r="E609" s="234"/>
      <c r="F609" s="234"/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  <c r="U609" s="234"/>
      <c r="V609" s="234"/>
      <c r="W609" s="234"/>
      <c r="X609" s="234"/>
      <c r="Y609" s="234"/>
      <c r="Z609" s="234"/>
      <c r="AA609" s="234"/>
      <c r="AB609" s="234"/>
      <c r="AC609" s="234"/>
      <c r="AD609" s="234"/>
      <c r="AE609" s="234"/>
      <c r="AF609" s="234"/>
      <c r="AG609" s="234"/>
      <c r="AH609" s="234"/>
      <c r="AI609" s="234"/>
      <c r="AJ609" s="234"/>
      <c r="AK609" s="234"/>
      <c r="AL609" s="234"/>
      <c r="AM609" s="234"/>
      <c r="AN609" s="234"/>
      <c r="AO609" s="234"/>
      <c r="AP609" s="234"/>
      <c r="AQ609" s="234"/>
      <c r="AR609" s="234"/>
      <c r="AS609" s="234"/>
      <c r="AT609" s="234"/>
      <c r="AU609" s="234"/>
      <c r="AV609" s="234"/>
      <c r="AW609" s="234"/>
      <c r="AX609" s="234"/>
      <c r="AY609" s="234"/>
      <c r="AZ609" s="234"/>
    </row>
    <row r="610" spans="2:52" ht="12.75">
      <c r="B610" s="234"/>
      <c r="C610" s="234"/>
      <c r="D610" s="234"/>
      <c r="E610" s="234"/>
      <c r="F610" s="234"/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  <c r="U610" s="234"/>
      <c r="V610" s="234"/>
      <c r="W610" s="234"/>
      <c r="X610" s="234"/>
      <c r="Y610" s="234"/>
      <c r="Z610" s="234"/>
      <c r="AA610" s="234"/>
      <c r="AB610" s="234"/>
      <c r="AC610" s="234"/>
      <c r="AD610" s="234"/>
      <c r="AE610" s="234"/>
      <c r="AF610" s="234"/>
      <c r="AG610" s="234"/>
      <c r="AH610" s="234"/>
      <c r="AI610" s="234"/>
      <c r="AJ610" s="234"/>
      <c r="AK610" s="234"/>
      <c r="AL610" s="234"/>
      <c r="AM610" s="234"/>
      <c r="AN610" s="234"/>
      <c r="AO610" s="234"/>
      <c r="AP610" s="234"/>
      <c r="AQ610" s="234"/>
      <c r="AR610" s="234"/>
      <c r="AS610" s="234"/>
      <c r="AT610" s="234"/>
      <c r="AU610" s="234"/>
      <c r="AV610" s="234"/>
      <c r="AW610" s="234"/>
      <c r="AX610" s="234"/>
      <c r="AY610" s="234"/>
      <c r="AZ610" s="234"/>
    </row>
    <row r="611" spans="2:52" ht="12.75">
      <c r="B611" s="234"/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  <c r="U611" s="234"/>
      <c r="V611" s="234"/>
      <c r="W611" s="234"/>
      <c r="X611" s="234"/>
      <c r="Y611" s="234"/>
      <c r="Z611" s="234"/>
      <c r="AA611" s="234"/>
      <c r="AB611" s="234"/>
      <c r="AC611" s="234"/>
      <c r="AD611" s="234"/>
      <c r="AE611" s="234"/>
      <c r="AF611" s="234"/>
      <c r="AG611" s="234"/>
      <c r="AH611" s="234"/>
      <c r="AI611" s="234"/>
      <c r="AJ611" s="234"/>
      <c r="AK611" s="234"/>
      <c r="AL611" s="234"/>
      <c r="AM611" s="234"/>
      <c r="AN611" s="234"/>
      <c r="AO611" s="234"/>
      <c r="AP611" s="234"/>
      <c r="AQ611" s="234"/>
      <c r="AR611" s="234"/>
      <c r="AS611" s="234"/>
      <c r="AT611" s="234"/>
      <c r="AU611" s="234"/>
      <c r="AV611" s="234"/>
      <c r="AW611" s="234"/>
      <c r="AX611" s="234"/>
      <c r="AY611" s="234"/>
      <c r="AZ611" s="234"/>
    </row>
    <row r="612" spans="2:52" ht="12.75">
      <c r="B612" s="234"/>
      <c r="C612" s="234"/>
      <c r="D612" s="234"/>
      <c r="E612" s="234"/>
      <c r="F612" s="234"/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34"/>
      <c r="AB612" s="234"/>
      <c r="AC612" s="234"/>
      <c r="AD612" s="234"/>
      <c r="AE612" s="234"/>
      <c r="AF612" s="234"/>
      <c r="AG612" s="234"/>
      <c r="AH612" s="234"/>
      <c r="AI612" s="234"/>
      <c r="AJ612" s="234"/>
      <c r="AK612" s="234"/>
      <c r="AL612" s="234"/>
      <c r="AM612" s="234"/>
      <c r="AN612" s="234"/>
      <c r="AO612" s="234"/>
      <c r="AP612" s="234"/>
      <c r="AQ612" s="234"/>
      <c r="AR612" s="234"/>
      <c r="AS612" s="234"/>
      <c r="AT612" s="234"/>
      <c r="AU612" s="234"/>
      <c r="AV612" s="234"/>
      <c r="AW612" s="234"/>
      <c r="AX612" s="234"/>
      <c r="AY612" s="234"/>
      <c r="AZ612" s="234"/>
    </row>
    <row r="613" spans="2:52" ht="12.75">
      <c r="B613" s="234"/>
      <c r="C613" s="234"/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  <c r="U613" s="234"/>
      <c r="V613" s="234"/>
      <c r="W613" s="234"/>
      <c r="X613" s="234"/>
      <c r="Y613" s="234"/>
      <c r="Z613" s="234"/>
      <c r="AA613" s="234"/>
      <c r="AB613" s="234"/>
      <c r="AC613" s="234"/>
      <c r="AD613" s="234"/>
      <c r="AE613" s="234"/>
      <c r="AF613" s="234"/>
      <c r="AG613" s="234"/>
      <c r="AH613" s="234"/>
      <c r="AI613" s="234"/>
      <c r="AJ613" s="234"/>
      <c r="AK613" s="234"/>
      <c r="AL613" s="234"/>
      <c r="AM613" s="234"/>
      <c r="AN613" s="234"/>
      <c r="AO613" s="234"/>
      <c r="AP613" s="234"/>
      <c r="AQ613" s="234"/>
      <c r="AR613" s="234"/>
      <c r="AS613" s="234"/>
      <c r="AT613" s="234"/>
      <c r="AU613" s="234"/>
      <c r="AV613" s="234"/>
      <c r="AW613" s="234"/>
      <c r="AX613" s="234"/>
      <c r="AY613" s="234"/>
      <c r="AZ613" s="234"/>
    </row>
    <row r="614" spans="2:52" ht="12.75">
      <c r="B614" s="234"/>
      <c r="C614" s="234"/>
      <c r="D614" s="234"/>
      <c r="E614" s="234"/>
      <c r="F614" s="234"/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  <c r="U614" s="234"/>
      <c r="V614" s="234"/>
      <c r="W614" s="234"/>
      <c r="X614" s="234"/>
      <c r="Y614" s="234"/>
      <c r="Z614" s="234"/>
      <c r="AA614" s="234"/>
      <c r="AB614" s="234"/>
      <c r="AC614" s="234"/>
      <c r="AD614" s="234"/>
      <c r="AE614" s="234"/>
      <c r="AF614" s="234"/>
      <c r="AG614" s="234"/>
      <c r="AH614" s="234"/>
      <c r="AI614" s="234"/>
      <c r="AJ614" s="234"/>
      <c r="AK614" s="234"/>
      <c r="AL614" s="234"/>
      <c r="AM614" s="234"/>
      <c r="AN614" s="234"/>
      <c r="AO614" s="234"/>
      <c r="AP614" s="234"/>
      <c r="AQ614" s="234"/>
      <c r="AR614" s="234"/>
      <c r="AS614" s="234"/>
      <c r="AT614" s="234"/>
      <c r="AU614" s="234"/>
      <c r="AV614" s="234"/>
      <c r="AW614" s="234"/>
      <c r="AX614" s="234"/>
      <c r="AY614" s="234"/>
      <c r="AZ614" s="234"/>
    </row>
    <row r="615" spans="2:52" ht="12.75">
      <c r="B615" s="234"/>
      <c r="C615" s="234"/>
      <c r="D615" s="234"/>
      <c r="E615" s="234"/>
      <c r="F615" s="234"/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  <c r="U615" s="234"/>
      <c r="V615" s="234"/>
      <c r="W615" s="234"/>
      <c r="X615" s="234"/>
      <c r="Y615" s="234"/>
      <c r="Z615" s="234"/>
      <c r="AA615" s="234"/>
      <c r="AB615" s="234"/>
      <c r="AC615" s="234"/>
      <c r="AD615" s="234"/>
      <c r="AE615" s="234"/>
      <c r="AF615" s="234"/>
      <c r="AG615" s="234"/>
      <c r="AH615" s="234"/>
      <c r="AI615" s="234"/>
      <c r="AJ615" s="234"/>
      <c r="AK615" s="234"/>
      <c r="AL615" s="234"/>
      <c r="AM615" s="234"/>
      <c r="AN615" s="234"/>
      <c r="AO615" s="234"/>
      <c r="AP615" s="234"/>
      <c r="AQ615" s="234"/>
      <c r="AR615" s="234"/>
      <c r="AS615" s="234"/>
      <c r="AT615" s="234"/>
      <c r="AU615" s="234"/>
      <c r="AV615" s="234"/>
      <c r="AW615" s="234"/>
      <c r="AX615" s="234"/>
      <c r="AY615" s="234"/>
      <c r="AZ615" s="234"/>
    </row>
    <row r="616" spans="2:52" ht="12.75">
      <c r="B616" s="234"/>
      <c r="C616" s="234"/>
      <c r="D616" s="234"/>
      <c r="E616" s="234"/>
      <c r="F616" s="234"/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  <c r="U616" s="234"/>
      <c r="V616" s="234"/>
      <c r="W616" s="234"/>
      <c r="X616" s="234"/>
      <c r="Y616" s="234"/>
      <c r="Z616" s="234"/>
      <c r="AA616" s="234"/>
      <c r="AB616" s="234"/>
      <c r="AC616" s="234"/>
      <c r="AD616" s="234"/>
      <c r="AE616" s="234"/>
      <c r="AF616" s="234"/>
      <c r="AG616" s="234"/>
      <c r="AH616" s="234"/>
      <c r="AI616" s="234"/>
      <c r="AJ616" s="234"/>
      <c r="AK616" s="234"/>
      <c r="AL616" s="234"/>
      <c r="AM616" s="234"/>
      <c r="AN616" s="234"/>
      <c r="AO616" s="234"/>
      <c r="AP616" s="234"/>
      <c r="AQ616" s="234"/>
      <c r="AR616" s="234"/>
      <c r="AS616" s="234"/>
      <c r="AT616" s="234"/>
      <c r="AU616" s="234"/>
      <c r="AV616" s="234"/>
      <c r="AW616" s="234"/>
      <c r="AX616" s="234"/>
      <c r="AY616" s="234"/>
      <c r="AZ616" s="234"/>
    </row>
    <row r="617" spans="2:52" ht="12.75">
      <c r="B617" s="234"/>
      <c r="C617" s="234"/>
      <c r="D617" s="234"/>
      <c r="E617" s="234"/>
      <c r="F617" s="234"/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  <c r="U617" s="234"/>
      <c r="V617" s="234"/>
      <c r="W617" s="234"/>
      <c r="X617" s="234"/>
      <c r="Y617" s="234"/>
      <c r="Z617" s="234"/>
      <c r="AA617" s="234"/>
      <c r="AB617" s="234"/>
      <c r="AC617" s="234"/>
      <c r="AD617" s="234"/>
      <c r="AE617" s="234"/>
      <c r="AF617" s="234"/>
      <c r="AG617" s="234"/>
      <c r="AH617" s="234"/>
      <c r="AI617" s="234"/>
      <c r="AJ617" s="234"/>
      <c r="AK617" s="234"/>
      <c r="AL617" s="234"/>
      <c r="AM617" s="234"/>
      <c r="AN617" s="234"/>
      <c r="AO617" s="234"/>
      <c r="AP617" s="234"/>
      <c r="AQ617" s="234"/>
      <c r="AR617" s="234"/>
      <c r="AS617" s="234"/>
      <c r="AT617" s="234"/>
      <c r="AU617" s="234"/>
      <c r="AV617" s="234"/>
      <c r="AW617" s="234"/>
      <c r="AX617" s="234"/>
      <c r="AY617" s="234"/>
      <c r="AZ617" s="234"/>
    </row>
    <row r="618" spans="2:52" ht="12.75">
      <c r="B618" s="234"/>
      <c r="C618" s="234"/>
      <c r="D618" s="234"/>
      <c r="E618" s="234"/>
      <c r="F618" s="234"/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  <c r="U618" s="234"/>
      <c r="V618" s="234"/>
      <c r="W618" s="234"/>
      <c r="X618" s="234"/>
      <c r="Y618" s="234"/>
      <c r="Z618" s="234"/>
      <c r="AA618" s="234"/>
      <c r="AB618" s="234"/>
      <c r="AC618" s="234"/>
      <c r="AD618" s="234"/>
      <c r="AE618" s="234"/>
      <c r="AF618" s="234"/>
      <c r="AG618" s="234"/>
      <c r="AH618" s="234"/>
      <c r="AI618" s="234"/>
      <c r="AJ618" s="234"/>
      <c r="AK618" s="234"/>
      <c r="AL618" s="234"/>
      <c r="AM618" s="234"/>
      <c r="AN618" s="234"/>
      <c r="AO618" s="234"/>
      <c r="AP618" s="234"/>
      <c r="AQ618" s="234"/>
      <c r="AR618" s="234"/>
      <c r="AS618" s="234"/>
      <c r="AT618" s="234"/>
      <c r="AU618" s="234"/>
      <c r="AV618" s="234"/>
      <c r="AW618" s="234"/>
      <c r="AX618" s="234"/>
      <c r="AY618" s="234"/>
      <c r="AZ618" s="234"/>
    </row>
    <row r="619" spans="2:52" ht="12.75">
      <c r="B619" s="234"/>
      <c r="C619" s="234"/>
      <c r="D619" s="234"/>
      <c r="E619" s="234"/>
      <c r="F619" s="234"/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  <c r="U619" s="234"/>
      <c r="V619" s="234"/>
      <c r="W619" s="234"/>
      <c r="X619" s="234"/>
      <c r="Y619" s="234"/>
      <c r="Z619" s="234"/>
      <c r="AA619" s="234"/>
      <c r="AB619" s="234"/>
      <c r="AC619" s="234"/>
      <c r="AD619" s="234"/>
      <c r="AE619" s="234"/>
      <c r="AF619" s="234"/>
      <c r="AG619" s="234"/>
      <c r="AH619" s="234"/>
      <c r="AI619" s="234"/>
      <c r="AJ619" s="234"/>
      <c r="AK619" s="234"/>
      <c r="AL619" s="234"/>
      <c r="AM619" s="234"/>
      <c r="AN619" s="234"/>
      <c r="AO619" s="234"/>
      <c r="AP619" s="234"/>
      <c r="AQ619" s="234"/>
      <c r="AR619" s="234"/>
      <c r="AS619" s="234"/>
      <c r="AT619" s="234"/>
      <c r="AU619" s="234"/>
      <c r="AV619" s="234"/>
      <c r="AW619" s="234"/>
      <c r="AX619" s="234"/>
      <c r="AY619" s="234"/>
      <c r="AZ619" s="234"/>
    </row>
    <row r="620" spans="2:52" ht="12.75">
      <c r="B620" s="234"/>
      <c r="C620" s="234"/>
      <c r="D620" s="234"/>
      <c r="E620" s="234"/>
      <c r="F620" s="234"/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  <c r="U620" s="234"/>
      <c r="V620" s="234"/>
      <c r="W620" s="234"/>
      <c r="X620" s="234"/>
      <c r="Y620" s="234"/>
      <c r="Z620" s="234"/>
      <c r="AA620" s="234"/>
      <c r="AB620" s="234"/>
      <c r="AC620" s="234"/>
      <c r="AD620" s="234"/>
      <c r="AE620" s="234"/>
      <c r="AF620" s="234"/>
      <c r="AG620" s="234"/>
      <c r="AH620" s="234"/>
      <c r="AI620" s="234"/>
      <c r="AJ620" s="234"/>
      <c r="AK620" s="234"/>
      <c r="AL620" s="234"/>
      <c r="AM620" s="234"/>
      <c r="AN620" s="234"/>
      <c r="AO620" s="234"/>
      <c r="AP620" s="234"/>
      <c r="AQ620" s="234"/>
      <c r="AR620" s="234"/>
      <c r="AS620" s="234"/>
      <c r="AT620" s="234"/>
      <c r="AU620" s="234"/>
      <c r="AV620" s="234"/>
      <c r="AW620" s="234"/>
      <c r="AX620" s="234"/>
      <c r="AY620" s="234"/>
      <c r="AZ620" s="234"/>
    </row>
    <row r="621" spans="2:52" ht="12.75">
      <c r="B621" s="234"/>
      <c r="C621" s="234"/>
      <c r="D621" s="234"/>
      <c r="E621" s="234"/>
      <c r="F621" s="234"/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234"/>
      <c r="W621" s="234"/>
      <c r="X621" s="234"/>
      <c r="Y621" s="234"/>
      <c r="Z621" s="234"/>
      <c r="AA621" s="234"/>
      <c r="AB621" s="234"/>
      <c r="AC621" s="234"/>
      <c r="AD621" s="234"/>
      <c r="AE621" s="234"/>
      <c r="AF621" s="234"/>
      <c r="AG621" s="234"/>
      <c r="AH621" s="234"/>
      <c r="AI621" s="234"/>
      <c r="AJ621" s="234"/>
      <c r="AK621" s="234"/>
      <c r="AL621" s="234"/>
      <c r="AM621" s="234"/>
      <c r="AN621" s="234"/>
      <c r="AO621" s="234"/>
      <c r="AP621" s="234"/>
      <c r="AQ621" s="234"/>
      <c r="AR621" s="234"/>
      <c r="AS621" s="234"/>
      <c r="AT621" s="234"/>
      <c r="AU621" s="234"/>
      <c r="AV621" s="234"/>
      <c r="AW621" s="234"/>
      <c r="AX621" s="234"/>
      <c r="AY621" s="234"/>
      <c r="AZ621" s="234"/>
    </row>
    <row r="622" spans="2:52" ht="12.75">
      <c r="B622" s="234"/>
      <c r="C622" s="234"/>
      <c r="D622" s="234"/>
      <c r="E622" s="234"/>
      <c r="F622" s="234"/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  <c r="U622" s="234"/>
      <c r="V622" s="234"/>
      <c r="W622" s="234"/>
      <c r="X622" s="234"/>
      <c r="Y622" s="234"/>
      <c r="Z622" s="234"/>
      <c r="AA622" s="234"/>
      <c r="AB622" s="234"/>
      <c r="AC622" s="234"/>
      <c r="AD622" s="234"/>
      <c r="AE622" s="234"/>
      <c r="AF622" s="234"/>
      <c r="AG622" s="234"/>
      <c r="AH622" s="234"/>
      <c r="AI622" s="234"/>
      <c r="AJ622" s="234"/>
      <c r="AK622" s="234"/>
      <c r="AL622" s="234"/>
      <c r="AM622" s="234"/>
      <c r="AN622" s="234"/>
      <c r="AO622" s="234"/>
      <c r="AP622" s="234"/>
      <c r="AQ622" s="234"/>
      <c r="AR622" s="234"/>
      <c r="AS622" s="234"/>
      <c r="AT622" s="234"/>
      <c r="AU622" s="234"/>
      <c r="AV622" s="234"/>
      <c r="AW622" s="234"/>
      <c r="AX622" s="234"/>
      <c r="AY622" s="234"/>
      <c r="AZ622" s="234"/>
    </row>
    <row r="623" spans="2:52" ht="12.75">
      <c r="B623" s="234"/>
      <c r="C623" s="234"/>
      <c r="D623" s="234"/>
      <c r="E623" s="234"/>
      <c r="F623" s="234"/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34"/>
      <c r="AB623" s="234"/>
      <c r="AC623" s="234"/>
      <c r="AD623" s="234"/>
      <c r="AE623" s="234"/>
      <c r="AF623" s="234"/>
      <c r="AG623" s="234"/>
      <c r="AH623" s="234"/>
      <c r="AI623" s="234"/>
      <c r="AJ623" s="234"/>
      <c r="AK623" s="234"/>
      <c r="AL623" s="234"/>
      <c r="AM623" s="234"/>
      <c r="AN623" s="234"/>
      <c r="AO623" s="234"/>
      <c r="AP623" s="234"/>
      <c r="AQ623" s="234"/>
      <c r="AR623" s="234"/>
      <c r="AS623" s="234"/>
      <c r="AT623" s="234"/>
      <c r="AU623" s="234"/>
      <c r="AV623" s="234"/>
      <c r="AW623" s="234"/>
      <c r="AX623" s="234"/>
      <c r="AY623" s="234"/>
      <c r="AZ623" s="234"/>
    </row>
    <row r="624" spans="2:52" ht="12.75">
      <c r="B624" s="234"/>
      <c r="C624" s="234"/>
      <c r="D624" s="234"/>
      <c r="E624" s="234"/>
      <c r="F624" s="234"/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  <c r="U624" s="234"/>
      <c r="V624" s="234"/>
      <c r="W624" s="234"/>
      <c r="X624" s="234"/>
      <c r="Y624" s="234"/>
      <c r="Z624" s="234"/>
      <c r="AA624" s="234"/>
      <c r="AB624" s="234"/>
      <c r="AC624" s="234"/>
      <c r="AD624" s="234"/>
      <c r="AE624" s="234"/>
      <c r="AF624" s="234"/>
      <c r="AG624" s="234"/>
      <c r="AH624" s="234"/>
      <c r="AI624" s="234"/>
      <c r="AJ624" s="234"/>
      <c r="AK624" s="234"/>
      <c r="AL624" s="234"/>
      <c r="AM624" s="234"/>
      <c r="AN624" s="234"/>
      <c r="AO624" s="234"/>
      <c r="AP624" s="234"/>
      <c r="AQ624" s="234"/>
      <c r="AR624" s="234"/>
      <c r="AS624" s="234"/>
      <c r="AT624" s="234"/>
      <c r="AU624" s="234"/>
      <c r="AV624" s="234"/>
      <c r="AW624" s="234"/>
      <c r="AX624" s="234"/>
      <c r="AY624" s="234"/>
      <c r="AZ624" s="234"/>
    </row>
    <row r="625" spans="2:52" ht="12.75">
      <c r="B625" s="234"/>
      <c r="C625" s="234"/>
      <c r="D625" s="234"/>
      <c r="E625" s="234"/>
      <c r="F625" s="234"/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  <c r="U625" s="234"/>
      <c r="V625" s="234"/>
      <c r="W625" s="234"/>
      <c r="X625" s="234"/>
      <c r="Y625" s="234"/>
      <c r="Z625" s="234"/>
      <c r="AA625" s="234"/>
      <c r="AB625" s="234"/>
      <c r="AC625" s="234"/>
      <c r="AD625" s="234"/>
      <c r="AE625" s="234"/>
      <c r="AF625" s="234"/>
      <c r="AG625" s="234"/>
      <c r="AH625" s="234"/>
      <c r="AI625" s="234"/>
      <c r="AJ625" s="234"/>
      <c r="AK625" s="234"/>
      <c r="AL625" s="234"/>
      <c r="AM625" s="234"/>
      <c r="AN625" s="234"/>
      <c r="AO625" s="234"/>
      <c r="AP625" s="234"/>
      <c r="AQ625" s="234"/>
      <c r="AR625" s="234"/>
      <c r="AS625" s="234"/>
      <c r="AT625" s="234"/>
      <c r="AU625" s="234"/>
      <c r="AV625" s="234"/>
      <c r="AW625" s="234"/>
      <c r="AX625" s="234"/>
      <c r="AY625" s="234"/>
      <c r="AZ625" s="234"/>
    </row>
    <row r="626" spans="2:52" ht="12.75">
      <c r="B626" s="234"/>
      <c r="C626" s="234"/>
      <c r="D626" s="234"/>
      <c r="E626" s="234"/>
      <c r="F626" s="234"/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  <c r="U626" s="234"/>
      <c r="V626" s="234"/>
      <c r="W626" s="234"/>
      <c r="X626" s="234"/>
      <c r="Y626" s="234"/>
      <c r="Z626" s="234"/>
      <c r="AA626" s="234"/>
      <c r="AB626" s="234"/>
      <c r="AC626" s="234"/>
      <c r="AD626" s="234"/>
      <c r="AE626" s="234"/>
      <c r="AF626" s="234"/>
      <c r="AG626" s="234"/>
      <c r="AH626" s="234"/>
      <c r="AI626" s="234"/>
      <c r="AJ626" s="234"/>
      <c r="AK626" s="234"/>
      <c r="AL626" s="234"/>
      <c r="AM626" s="234"/>
      <c r="AN626" s="234"/>
      <c r="AO626" s="234"/>
      <c r="AP626" s="234"/>
      <c r="AQ626" s="234"/>
      <c r="AR626" s="234"/>
      <c r="AS626" s="234"/>
      <c r="AT626" s="234"/>
      <c r="AU626" s="234"/>
      <c r="AV626" s="234"/>
      <c r="AW626" s="234"/>
      <c r="AX626" s="234"/>
      <c r="AY626" s="234"/>
      <c r="AZ626" s="234"/>
    </row>
    <row r="627" spans="2:52" ht="12.75">
      <c r="B627" s="234"/>
      <c r="C627" s="234"/>
      <c r="D627" s="234"/>
      <c r="E627" s="234"/>
      <c r="F627" s="234"/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  <c r="U627" s="234"/>
      <c r="V627" s="234"/>
      <c r="W627" s="234"/>
      <c r="X627" s="234"/>
      <c r="Y627" s="234"/>
      <c r="Z627" s="234"/>
      <c r="AA627" s="234"/>
      <c r="AB627" s="234"/>
      <c r="AC627" s="234"/>
      <c r="AD627" s="234"/>
      <c r="AE627" s="234"/>
      <c r="AF627" s="234"/>
      <c r="AG627" s="234"/>
      <c r="AH627" s="234"/>
      <c r="AI627" s="234"/>
      <c r="AJ627" s="234"/>
      <c r="AK627" s="234"/>
      <c r="AL627" s="234"/>
      <c r="AM627" s="234"/>
      <c r="AN627" s="234"/>
      <c r="AO627" s="234"/>
      <c r="AP627" s="234"/>
      <c r="AQ627" s="234"/>
      <c r="AR627" s="234"/>
      <c r="AS627" s="234"/>
      <c r="AT627" s="234"/>
      <c r="AU627" s="234"/>
      <c r="AV627" s="234"/>
      <c r="AW627" s="234"/>
      <c r="AX627" s="234"/>
      <c r="AY627" s="234"/>
      <c r="AZ627" s="234"/>
    </row>
    <row r="628" spans="2:52" ht="12.75">
      <c r="B628" s="234"/>
      <c r="C628" s="234"/>
      <c r="D628" s="234"/>
      <c r="E628" s="234"/>
      <c r="F628" s="234"/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  <c r="U628" s="234"/>
      <c r="V628" s="234"/>
      <c r="W628" s="234"/>
      <c r="X628" s="234"/>
      <c r="Y628" s="234"/>
      <c r="Z628" s="234"/>
      <c r="AA628" s="234"/>
      <c r="AB628" s="234"/>
      <c r="AC628" s="234"/>
      <c r="AD628" s="234"/>
      <c r="AE628" s="234"/>
      <c r="AF628" s="234"/>
      <c r="AG628" s="234"/>
      <c r="AH628" s="234"/>
      <c r="AI628" s="234"/>
      <c r="AJ628" s="234"/>
      <c r="AK628" s="234"/>
      <c r="AL628" s="234"/>
      <c r="AM628" s="234"/>
      <c r="AN628" s="234"/>
      <c r="AO628" s="234"/>
      <c r="AP628" s="234"/>
      <c r="AQ628" s="234"/>
      <c r="AR628" s="234"/>
      <c r="AS628" s="234"/>
      <c r="AT628" s="234"/>
      <c r="AU628" s="234"/>
      <c r="AV628" s="234"/>
      <c r="AW628" s="234"/>
      <c r="AX628" s="234"/>
      <c r="AY628" s="234"/>
      <c r="AZ628" s="234"/>
    </row>
    <row r="629" spans="2:52" ht="12.75">
      <c r="B629" s="234"/>
      <c r="C629" s="234"/>
      <c r="D629" s="234"/>
      <c r="E629" s="234"/>
      <c r="F629" s="234"/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  <c r="U629" s="234"/>
      <c r="V629" s="234"/>
      <c r="W629" s="234"/>
      <c r="X629" s="234"/>
      <c r="Y629" s="234"/>
      <c r="Z629" s="234"/>
      <c r="AA629" s="234"/>
      <c r="AB629" s="234"/>
      <c r="AC629" s="234"/>
      <c r="AD629" s="234"/>
      <c r="AE629" s="234"/>
      <c r="AF629" s="234"/>
      <c r="AG629" s="234"/>
      <c r="AH629" s="234"/>
      <c r="AI629" s="234"/>
      <c r="AJ629" s="234"/>
      <c r="AK629" s="234"/>
      <c r="AL629" s="234"/>
      <c r="AM629" s="234"/>
      <c r="AN629" s="234"/>
      <c r="AO629" s="234"/>
      <c r="AP629" s="234"/>
      <c r="AQ629" s="234"/>
      <c r="AR629" s="234"/>
      <c r="AS629" s="234"/>
      <c r="AT629" s="234"/>
      <c r="AU629" s="234"/>
      <c r="AV629" s="234"/>
      <c r="AW629" s="234"/>
      <c r="AX629" s="234"/>
      <c r="AY629" s="234"/>
      <c r="AZ629" s="234"/>
    </row>
    <row r="630" spans="2:52" ht="12.75">
      <c r="B630" s="23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34"/>
      <c r="AB630" s="234"/>
      <c r="AC630" s="234"/>
      <c r="AD630" s="234"/>
      <c r="AE630" s="234"/>
      <c r="AF630" s="234"/>
      <c r="AG630" s="234"/>
      <c r="AH630" s="234"/>
      <c r="AI630" s="234"/>
      <c r="AJ630" s="234"/>
      <c r="AK630" s="234"/>
      <c r="AL630" s="234"/>
      <c r="AM630" s="234"/>
      <c r="AN630" s="234"/>
      <c r="AO630" s="234"/>
      <c r="AP630" s="234"/>
      <c r="AQ630" s="234"/>
      <c r="AR630" s="234"/>
      <c r="AS630" s="234"/>
      <c r="AT630" s="234"/>
      <c r="AU630" s="234"/>
      <c r="AV630" s="234"/>
      <c r="AW630" s="234"/>
      <c r="AX630" s="234"/>
      <c r="AY630" s="234"/>
      <c r="AZ630" s="234"/>
    </row>
    <row r="631" spans="2:52" ht="12.75">
      <c r="B631" s="234"/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4"/>
      <c r="Z631" s="234"/>
      <c r="AA631" s="234"/>
      <c r="AB631" s="234"/>
      <c r="AC631" s="234"/>
      <c r="AD631" s="234"/>
      <c r="AE631" s="234"/>
      <c r="AF631" s="234"/>
      <c r="AG631" s="234"/>
      <c r="AH631" s="234"/>
      <c r="AI631" s="234"/>
      <c r="AJ631" s="234"/>
      <c r="AK631" s="234"/>
      <c r="AL631" s="234"/>
      <c r="AM631" s="234"/>
      <c r="AN631" s="234"/>
      <c r="AO631" s="234"/>
      <c r="AP631" s="234"/>
      <c r="AQ631" s="234"/>
      <c r="AR631" s="234"/>
      <c r="AS631" s="234"/>
      <c r="AT631" s="234"/>
      <c r="AU631" s="234"/>
      <c r="AV631" s="234"/>
      <c r="AW631" s="234"/>
      <c r="AX631" s="234"/>
      <c r="AY631" s="234"/>
      <c r="AZ631" s="234"/>
    </row>
    <row r="632" spans="2:52" ht="12.75">
      <c r="B632" s="234"/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4"/>
      <c r="Z632" s="234"/>
      <c r="AA632" s="234"/>
      <c r="AB632" s="234"/>
      <c r="AC632" s="234"/>
      <c r="AD632" s="234"/>
      <c r="AE632" s="234"/>
      <c r="AF632" s="234"/>
      <c r="AG632" s="234"/>
      <c r="AH632" s="234"/>
      <c r="AI632" s="234"/>
      <c r="AJ632" s="234"/>
      <c r="AK632" s="234"/>
      <c r="AL632" s="234"/>
      <c r="AM632" s="234"/>
      <c r="AN632" s="234"/>
      <c r="AO632" s="234"/>
      <c r="AP632" s="234"/>
      <c r="AQ632" s="234"/>
      <c r="AR632" s="234"/>
      <c r="AS632" s="234"/>
      <c r="AT632" s="234"/>
      <c r="AU632" s="234"/>
      <c r="AV632" s="234"/>
      <c r="AW632" s="234"/>
      <c r="AX632" s="234"/>
      <c r="AY632" s="234"/>
      <c r="AZ632" s="234"/>
    </row>
    <row r="633" spans="2:52" ht="12.75">
      <c r="B633" s="234"/>
      <c r="C633" s="234"/>
      <c r="D633" s="234"/>
      <c r="E633" s="234"/>
      <c r="F633" s="234"/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  <c r="U633" s="234"/>
      <c r="V633" s="234"/>
      <c r="W633" s="234"/>
      <c r="X633" s="234"/>
      <c r="Y633" s="234"/>
      <c r="Z633" s="234"/>
      <c r="AA633" s="234"/>
      <c r="AB633" s="234"/>
      <c r="AC633" s="234"/>
      <c r="AD633" s="234"/>
      <c r="AE633" s="234"/>
      <c r="AF633" s="234"/>
      <c r="AG633" s="234"/>
      <c r="AH633" s="234"/>
      <c r="AI633" s="234"/>
      <c r="AJ633" s="234"/>
      <c r="AK633" s="234"/>
      <c r="AL633" s="234"/>
      <c r="AM633" s="234"/>
      <c r="AN633" s="234"/>
      <c r="AO633" s="234"/>
      <c r="AP633" s="234"/>
      <c r="AQ633" s="234"/>
      <c r="AR633" s="234"/>
      <c r="AS633" s="234"/>
      <c r="AT633" s="234"/>
      <c r="AU633" s="234"/>
      <c r="AV633" s="234"/>
      <c r="AW633" s="234"/>
      <c r="AX633" s="234"/>
      <c r="AY633" s="234"/>
      <c r="AZ633" s="234"/>
    </row>
    <row r="634" spans="2:52" ht="12.75">
      <c r="B634" s="234"/>
      <c r="C634" s="234"/>
      <c r="D634" s="234"/>
      <c r="E634" s="234"/>
      <c r="F634" s="234"/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34"/>
      <c r="AB634" s="234"/>
      <c r="AC634" s="234"/>
      <c r="AD634" s="234"/>
      <c r="AE634" s="234"/>
      <c r="AF634" s="234"/>
      <c r="AG634" s="234"/>
      <c r="AH634" s="234"/>
      <c r="AI634" s="234"/>
      <c r="AJ634" s="234"/>
      <c r="AK634" s="234"/>
      <c r="AL634" s="234"/>
      <c r="AM634" s="234"/>
      <c r="AN634" s="234"/>
      <c r="AO634" s="234"/>
      <c r="AP634" s="234"/>
      <c r="AQ634" s="234"/>
      <c r="AR634" s="234"/>
      <c r="AS634" s="234"/>
      <c r="AT634" s="234"/>
      <c r="AU634" s="234"/>
      <c r="AV634" s="234"/>
      <c r="AW634" s="234"/>
      <c r="AX634" s="234"/>
      <c r="AY634" s="234"/>
      <c r="AZ634" s="234"/>
    </row>
    <row r="635" spans="2:52" ht="12.75">
      <c r="B635" s="234"/>
      <c r="C635" s="234"/>
      <c r="D635" s="234"/>
      <c r="E635" s="234"/>
      <c r="F635" s="234"/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  <c r="U635" s="234"/>
      <c r="V635" s="234"/>
      <c r="W635" s="234"/>
      <c r="X635" s="234"/>
      <c r="Y635" s="234"/>
      <c r="Z635" s="234"/>
      <c r="AA635" s="234"/>
      <c r="AB635" s="234"/>
      <c r="AC635" s="234"/>
      <c r="AD635" s="234"/>
      <c r="AE635" s="234"/>
      <c r="AF635" s="234"/>
      <c r="AG635" s="234"/>
      <c r="AH635" s="234"/>
      <c r="AI635" s="234"/>
      <c r="AJ635" s="234"/>
      <c r="AK635" s="234"/>
      <c r="AL635" s="234"/>
      <c r="AM635" s="234"/>
      <c r="AN635" s="234"/>
      <c r="AO635" s="234"/>
      <c r="AP635" s="234"/>
      <c r="AQ635" s="234"/>
      <c r="AR635" s="234"/>
      <c r="AS635" s="234"/>
      <c r="AT635" s="234"/>
      <c r="AU635" s="234"/>
      <c r="AV635" s="234"/>
      <c r="AW635" s="234"/>
      <c r="AX635" s="234"/>
      <c r="AY635" s="234"/>
      <c r="AZ635" s="234"/>
    </row>
    <row r="636" spans="2:52" ht="12.75">
      <c r="B636" s="234"/>
      <c r="C636" s="234"/>
      <c r="D636" s="234"/>
      <c r="E636" s="234"/>
      <c r="F636" s="234"/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  <c r="U636" s="234"/>
      <c r="V636" s="234"/>
      <c r="W636" s="234"/>
      <c r="X636" s="234"/>
      <c r="Y636" s="234"/>
      <c r="Z636" s="234"/>
      <c r="AA636" s="234"/>
      <c r="AB636" s="234"/>
      <c r="AC636" s="234"/>
      <c r="AD636" s="234"/>
      <c r="AE636" s="234"/>
      <c r="AF636" s="234"/>
      <c r="AG636" s="234"/>
      <c r="AH636" s="234"/>
      <c r="AI636" s="234"/>
      <c r="AJ636" s="234"/>
      <c r="AK636" s="234"/>
      <c r="AL636" s="234"/>
      <c r="AM636" s="234"/>
      <c r="AN636" s="234"/>
      <c r="AO636" s="234"/>
      <c r="AP636" s="234"/>
      <c r="AQ636" s="234"/>
      <c r="AR636" s="234"/>
      <c r="AS636" s="234"/>
      <c r="AT636" s="234"/>
      <c r="AU636" s="234"/>
      <c r="AV636" s="234"/>
      <c r="AW636" s="234"/>
      <c r="AX636" s="234"/>
      <c r="AY636" s="234"/>
      <c r="AZ636" s="234"/>
    </row>
    <row r="637" spans="2:52" ht="12.75">
      <c r="B637" s="234"/>
      <c r="C637" s="234"/>
      <c r="D637" s="234"/>
      <c r="E637" s="234"/>
      <c r="F637" s="234"/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4"/>
      <c r="Z637" s="234"/>
      <c r="AA637" s="234"/>
      <c r="AB637" s="234"/>
      <c r="AC637" s="234"/>
      <c r="AD637" s="234"/>
      <c r="AE637" s="234"/>
      <c r="AF637" s="234"/>
      <c r="AG637" s="234"/>
      <c r="AH637" s="234"/>
      <c r="AI637" s="234"/>
      <c r="AJ637" s="234"/>
      <c r="AK637" s="234"/>
      <c r="AL637" s="234"/>
      <c r="AM637" s="234"/>
      <c r="AN637" s="234"/>
      <c r="AO637" s="234"/>
      <c r="AP637" s="234"/>
      <c r="AQ637" s="234"/>
      <c r="AR637" s="234"/>
      <c r="AS637" s="234"/>
      <c r="AT637" s="234"/>
      <c r="AU637" s="234"/>
      <c r="AV637" s="234"/>
      <c r="AW637" s="234"/>
      <c r="AX637" s="234"/>
      <c r="AY637" s="234"/>
      <c r="AZ637" s="234"/>
    </row>
    <row r="638" spans="2:52" ht="12.75">
      <c r="B638" s="234"/>
      <c r="C638" s="234"/>
      <c r="D638" s="234"/>
      <c r="E638" s="234"/>
      <c r="F638" s="234"/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4"/>
      <c r="Z638" s="234"/>
      <c r="AA638" s="234"/>
      <c r="AB638" s="234"/>
      <c r="AC638" s="234"/>
      <c r="AD638" s="234"/>
      <c r="AE638" s="234"/>
      <c r="AF638" s="234"/>
      <c r="AG638" s="234"/>
      <c r="AH638" s="234"/>
      <c r="AI638" s="234"/>
      <c r="AJ638" s="234"/>
      <c r="AK638" s="234"/>
      <c r="AL638" s="234"/>
      <c r="AM638" s="234"/>
      <c r="AN638" s="234"/>
      <c r="AO638" s="234"/>
      <c r="AP638" s="234"/>
      <c r="AQ638" s="234"/>
      <c r="AR638" s="234"/>
      <c r="AS638" s="234"/>
      <c r="AT638" s="234"/>
      <c r="AU638" s="234"/>
      <c r="AV638" s="234"/>
      <c r="AW638" s="234"/>
      <c r="AX638" s="234"/>
      <c r="AY638" s="234"/>
      <c r="AZ638" s="234"/>
    </row>
    <row r="639" spans="2:52" ht="12.75">
      <c r="B639" s="234"/>
      <c r="C639" s="234"/>
      <c r="D639" s="234"/>
      <c r="E639" s="234"/>
      <c r="F639" s="234"/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  <c r="U639" s="234"/>
      <c r="V639" s="234"/>
      <c r="W639" s="234"/>
      <c r="X639" s="234"/>
      <c r="Y639" s="234"/>
      <c r="Z639" s="234"/>
      <c r="AA639" s="234"/>
      <c r="AB639" s="234"/>
      <c r="AC639" s="234"/>
      <c r="AD639" s="234"/>
      <c r="AE639" s="234"/>
      <c r="AF639" s="234"/>
      <c r="AG639" s="234"/>
      <c r="AH639" s="234"/>
      <c r="AI639" s="234"/>
      <c r="AJ639" s="234"/>
      <c r="AK639" s="234"/>
      <c r="AL639" s="234"/>
      <c r="AM639" s="234"/>
      <c r="AN639" s="234"/>
      <c r="AO639" s="234"/>
      <c r="AP639" s="234"/>
      <c r="AQ639" s="234"/>
      <c r="AR639" s="234"/>
      <c r="AS639" s="234"/>
      <c r="AT639" s="234"/>
      <c r="AU639" s="234"/>
      <c r="AV639" s="234"/>
      <c r="AW639" s="234"/>
      <c r="AX639" s="234"/>
      <c r="AY639" s="234"/>
      <c r="AZ639" s="234"/>
    </row>
    <row r="640" spans="2:52" ht="12.75">
      <c r="B640" s="234"/>
      <c r="C640" s="234"/>
      <c r="D640" s="234"/>
      <c r="E640" s="234"/>
      <c r="F640" s="234"/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234"/>
      <c r="AA640" s="234"/>
      <c r="AB640" s="234"/>
      <c r="AC640" s="234"/>
      <c r="AD640" s="234"/>
      <c r="AE640" s="234"/>
      <c r="AF640" s="234"/>
      <c r="AG640" s="234"/>
      <c r="AH640" s="234"/>
      <c r="AI640" s="234"/>
      <c r="AJ640" s="234"/>
      <c r="AK640" s="234"/>
      <c r="AL640" s="234"/>
      <c r="AM640" s="234"/>
      <c r="AN640" s="234"/>
      <c r="AO640" s="234"/>
      <c r="AP640" s="234"/>
      <c r="AQ640" s="234"/>
      <c r="AR640" s="234"/>
      <c r="AS640" s="234"/>
      <c r="AT640" s="234"/>
      <c r="AU640" s="234"/>
      <c r="AV640" s="234"/>
      <c r="AW640" s="234"/>
      <c r="AX640" s="234"/>
      <c r="AY640" s="234"/>
      <c r="AZ640" s="234"/>
    </row>
    <row r="641" spans="2:52" ht="12.75">
      <c r="B641" s="234"/>
      <c r="C641" s="234"/>
      <c r="D641" s="234"/>
      <c r="E641" s="234"/>
      <c r="F641" s="234"/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34"/>
      <c r="AB641" s="234"/>
      <c r="AC641" s="234"/>
      <c r="AD641" s="234"/>
      <c r="AE641" s="234"/>
      <c r="AF641" s="234"/>
      <c r="AG641" s="234"/>
      <c r="AH641" s="234"/>
      <c r="AI641" s="234"/>
      <c r="AJ641" s="234"/>
      <c r="AK641" s="234"/>
      <c r="AL641" s="234"/>
      <c r="AM641" s="234"/>
      <c r="AN641" s="234"/>
      <c r="AO641" s="234"/>
      <c r="AP641" s="234"/>
      <c r="AQ641" s="234"/>
      <c r="AR641" s="234"/>
      <c r="AS641" s="234"/>
      <c r="AT641" s="234"/>
      <c r="AU641" s="234"/>
      <c r="AV641" s="234"/>
      <c r="AW641" s="234"/>
      <c r="AX641" s="234"/>
      <c r="AY641" s="234"/>
      <c r="AZ641" s="234"/>
    </row>
    <row r="642" spans="2:52" ht="12.75">
      <c r="B642" s="234"/>
      <c r="C642" s="234"/>
      <c r="D642" s="234"/>
      <c r="E642" s="234"/>
      <c r="F642" s="234"/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4"/>
      <c r="Y642" s="234"/>
      <c r="Z642" s="234"/>
      <c r="AA642" s="234"/>
      <c r="AB642" s="234"/>
      <c r="AC642" s="234"/>
      <c r="AD642" s="234"/>
      <c r="AE642" s="234"/>
      <c r="AF642" s="234"/>
      <c r="AG642" s="234"/>
      <c r="AH642" s="234"/>
      <c r="AI642" s="234"/>
      <c r="AJ642" s="234"/>
      <c r="AK642" s="234"/>
      <c r="AL642" s="234"/>
      <c r="AM642" s="234"/>
      <c r="AN642" s="234"/>
      <c r="AO642" s="234"/>
      <c r="AP642" s="234"/>
      <c r="AQ642" s="234"/>
      <c r="AR642" s="234"/>
      <c r="AS642" s="234"/>
      <c r="AT642" s="234"/>
      <c r="AU642" s="234"/>
      <c r="AV642" s="234"/>
      <c r="AW642" s="234"/>
      <c r="AX642" s="234"/>
      <c r="AY642" s="234"/>
      <c r="AZ642" s="234"/>
    </row>
    <row r="643" spans="2:52" ht="12.75">
      <c r="B643" s="234"/>
      <c r="C643" s="234"/>
      <c r="D643" s="234"/>
      <c r="E643" s="234"/>
      <c r="F643" s="234"/>
      <c r="G643" s="234"/>
      <c r="H643" s="234"/>
      <c r="I643" s="234"/>
      <c r="J643" s="234"/>
      <c r="K643" s="234"/>
      <c r="L643" s="234"/>
      <c r="M643" s="234"/>
      <c r="N643" s="234"/>
      <c r="O643" s="234"/>
      <c r="P643" s="234"/>
      <c r="Q643" s="234"/>
      <c r="R643" s="234"/>
      <c r="S643" s="234"/>
      <c r="T643" s="234"/>
      <c r="U643" s="234"/>
      <c r="V643" s="234"/>
      <c r="W643" s="234"/>
      <c r="X643" s="234"/>
      <c r="Y643" s="234"/>
      <c r="Z643" s="234"/>
      <c r="AA643" s="234"/>
      <c r="AB643" s="234"/>
      <c r="AC643" s="234"/>
      <c r="AD643" s="234"/>
      <c r="AE643" s="234"/>
      <c r="AF643" s="234"/>
      <c r="AG643" s="234"/>
      <c r="AH643" s="234"/>
      <c r="AI643" s="234"/>
      <c r="AJ643" s="234"/>
      <c r="AK643" s="234"/>
      <c r="AL643" s="234"/>
      <c r="AM643" s="234"/>
      <c r="AN643" s="234"/>
      <c r="AO643" s="234"/>
      <c r="AP643" s="234"/>
      <c r="AQ643" s="234"/>
      <c r="AR643" s="234"/>
      <c r="AS643" s="234"/>
      <c r="AT643" s="234"/>
      <c r="AU643" s="234"/>
      <c r="AV643" s="234"/>
      <c r="AW643" s="234"/>
      <c r="AX643" s="234"/>
      <c r="AY643" s="234"/>
      <c r="AZ643" s="234"/>
    </row>
    <row r="644" spans="2:52" ht="12.75">
      <c r="B644" s="234"/>
      <c r="C644" s="234"/>
      <c r="D644" s="234"/>
      <c r="E644" s="234"/>
      <c r="F644" s="234"/>
      <c r="G644" s="234"/>
      <c r="H644" s="234"/>
      <c r="I644" s="234"/>
      <c r="J644" s="234"/>
      <c r="K644" s="234"/>
      <c r="L644" s="234"/>
      <c r="M644" s="234"/>
      <c r="N644" s="234"/>
      <c r="O644" s="234"/>
      <c r="P644" s="234"/>
      <c r="Q644" s="234"/>
      <c r="R644" s="234"/>
      <c r="S644" s="234"/>
      <c r="T644" s="234"/>
      <c r="U644" s="234"/>
      <c r="V644" s="234"/>
      <c r="W644" s="234"/>
      <c r="X644" s="234"/>
      <c r="Y644" s="234"/>
      <c r="Z644" s="234"/>
      <c r="AA644" s="234"/>
      <c r="AB644" s="234"/>
      <c r="AC644" s="234"/>
      <c r="AD644" s="234"/>
      <c r="AE644" s="234"/>
      <c r="AF644" s="234"/>
      <c r="AG644" s="234"/>
      <c r="AH644" s="234"/>
      <c r="AI644" s="234"/>
      <c r="AJ644" s="234"/>
      <c r="AK644" s="234"/>
      <c r="AL644" s="234"/>
      <c r="AM644" s="234"/>
      <c r="AN644" s="234"/>
      <c r="AO644" s="234"/>
      <c r="AP644" s="234"/>
      <c r="AQ644" s="234"/>
      <c r="AR644" s="234"/>
      <c r="AS644" s="234"/>
      <c r="AT644" s="234"/>
      <c r="AU644" s="234"/>
      <c r="AV644" s="234"/>
      <c r="AW644" s="234"/>
      <c r="AX644" s="234"/>
      <c r="AY644" s="234"/>
      <c r="AZ644" s="234"/>
    </row>
    <row r="645" spans="2:52" ht="12.75">
      <c r="B645" s="234"/>
      <c r="C645" s="234"/>
      <c r="D645" s="234"/>
      <c r="E645" s="234"/>
      <c r="F645" s="234"/>
      <c r="G645" s="234"/>
      <c r="H645" s="234"/>
      <c r="I645" s="234"/>
      <c r="J645" s="234"/>
      <c r="K645" s="234"/>
      <c r="L645" s="234"/>
      <c r="M645" s="234"/>
      <c r="N645" s="234"/>
      <c r="O645" s="234"/>
      <c r="P645" s="234"/>
      <c r="Q645" s="234"/>
      <c r="R645" s="234"/>
      <c r="S645" s="234"/>
      <c r="T645" s="234"/>
      <c r="U645" s="234"/>
      <c r="V645" s="234"/>
      <c r="W645" s="234"/>
      <c r="X645" s="234"/>
      <c r="Y645" s="234"/>
      <c r="Z645" s="234"/>
      <c r="AA645" s="234"/>
      <c r="AB645" s="234"/>
      <c r="AC645" s="234"/>
      <c r="AD645" s="234"/>
      <c r="AE645" s="234"/>
      <c r="AF645" s="234"/>
      <c r="AG645" s="234"/>
      <c r="AH645" s="234"/>
      <c r="AI645" s="234"/>
      <c r="AJ645" s="234"/>
      <c r="AK645" s="234"/>
      <c r="AL645" s="234"/>
      <c r="AM645" s="234"/>
      <c r="AN645" s="234"/>
      <c r="AO645" s="234"/>
      <c r="AP645" s="234"/>
      <c r="AQ645" s="234"/>
      <c r="AR645" s="234"/>
      <c r="AS645" s="234"/>
      <c r="AT645" s="234"/>
      <c r="AU645" s="234"/>
      <c r="AV645" s="234"/>
      <c r="AW645" s="234"/>
      <c r="AX645" s="234"/>
      <c r="AY645" s="234"/>
      <c r="AZ645" s="234"/>
    </row>
    <row r="646" spans="2:52" ht="12.75">
      <c r="B646" s="234"/>
      <c r="C646" s="234"/>
      <c r="D646" s="234"/>
      <c r="E646" s="234"/>
      <c r="F646" s="234"/>
      <c r="G646" s="234"/>
      <c r="H646" s="234"/>
      <c r="I646" s="234"/>
      <c r="J646" s="234"/>
      <c r="K646" s="234"/>
      <c r="L646" s="234"/>
      <c r="M646" s="234"/>
      <c r="N646" s="234"/>
      <c r="O646" s="234"/>
      <c r="P646" s="234"/>
      <c r="Q646" s="234"/>
      <c r="R646" s="234"/>
      <c r="S646" s="234"/>
      <c r="T646" s="234"/>
      <c r="U646" s="234"/>
      <c r="V646" s="234"/>
      <c r="W646" s="234"/>
      <c r="X646" s="234"/>
      <c r="Y646" s="234"/>
      <c r="Z646" s="234"/>
      <c r="AA646" s="234"/>
      <c r="AB646" s="234"/>
      <c r="AC646" s="234"/>
      <c r="AD646" s="234"/>
      <c r="AE646" s="234"/>
      <c r="AF646" s="234"/>
      <c r="AG646" s="234"/>
      <c r="AH646" s="234"/>
      <c r="AI646" s="234"/>
      <c r="AJ646" s="234"/>
      <c r="AK646" s="234"/>
      <c r="AL646" s="234"/>
      <c r="AM646" s="234"/>
      <c r="AN646" s="234"/>
      <c r="AO646" s="234"/>
      <c r="AP646" s="234"/>
      <c r="AQ646" s="234"/>
      <c r="AR646" s="234"/>
      <c r="AS646" s="234"/>
      <c r="AT646" s="234"/>
      <c r="AU646" s="234"/>
      <c r="AV646" s="234"/>
      <c r="AW646" s="234"/>
      <c r="AX646" s="234"/>
      <c r="AY646" s="234"/>
      <c r="AZ646" s="234"/>
    </row>
    <row r="647" spans="2:52" ht="12.75">
      <c r="B647" s="234"/>
      <c r="C647" s="234"/>
      <c r="D647" s="234"/>
      <c r="E647" s="234"/>
      <c r="F647" s="234"/>
      <c r="G647" s="234"/>
      <c r="H647" s="234"/>
      <c r="I647" s="234"/>
      <c r="J647" s="234"/>
      <c r="K647" s="234"/>
      <c r="L647" s="234"/>
      <c r="M647" s="234"/>
      <c r="N647" s="234"/>
      <c r="O647" s="234"/>
      <c r="P647" s="234"/>
      <c r="Q647" s="234"/>
      <c r="R647" s="234"/>
      <c r="S647" s="234"/>
      <c r="T647" s="234"/>
      <c r="U647" s="234"/>
      <c r="V647" s="234"/>
      <c r="W647" s="234"/>
      <c r="X647" s="234"/>
      <c r="Y647" s="234"/>
      <c r="Z647" s="234"/>
      <c r="AA647" s="234"/>
      <c r="AB647" s="234"/>
      <c r="AC647" s="234"/>
      <c r="AD647" s="234"/>
      <c r="AE647" s="234"/>
      <c r="AF647" s="234"/>
      <c r="AG647" s="234"/>
      <c r="AH647" s="234"/>
      <c r="AI647" s="234"/>
      <c r="AJ647" s="234"/>
      <c r="AK647" s="234"/>
      <c r="AL647" s="234"/>
      <c r="AM647" s="234"/>
      <c r="AN647" s="234"/>
      <c r="AO647" s="234"/>
      <c r="AP647" s="234"/>
      <c r="AQ647" s="234"/>
      <c r="AR647" s="234"/>
      <c r="AS647" s="234"/>
      <c r="AT647" s="234"/>
      <c r="AU647" s="234"/>
      <c r="AV647" s="234"/>
      <c r="AW647" s="234"/>
      <c r="AX647" s="234"/>
      <c r="AY647" s="234"/>
      <c r="AZ647" s="234"/>
    </row>
    <row r="648" spans="2:52" ht="12.75">
      <c r="B648" s="234"/>
      <c r="C648" s="234"/>
      <c r="D648" s="234"/>
      <c r="E648" s="234"/>
      <c r="F648" s="234"/>
      <c r="G648" s="234"/>
      <c r="H648" s="234"/>
      <c r="I648" s="234"/>
      <c r="J648" s="234"/>
      <c r="K648" s="234"/>
      <c r="L648" s="234"/>
      <c r="M648" s="234"/>
      <c r="N648" s="234"/>
      <c r="O648" s="234"/>
      <c r="P648" s="234"/>
      <c r="Q648" s="234"/>
      <c r="R648" s="234"/>
      <c r="S648" s="234"/>
      <c r="T648" s="234"/>
      <c r="U648" s="234"/>
      <c r="V648" s="234"/>
      <c r="W648" s="234"/>
      <c r="X648" s="234"/>
      <c r="Y648" s="234"/>
      <c r="Z648" s="234"/>
      <c r="AA648" s="234"/>
      <c r="AB648" s="234"/>
      <c r="AC648" s="234"/>
      <c r="AD648" s="234"/>
      <c r="AE648" s="234"/>
      <c r="AF648" s="234"/>
      <c r="AG648" s="234"/>
      <c r="AH648" s="234"/>
      <c r="AI648" s="234"/>
      <c r="AJ648" s="234"/>
      <c r="AK648" s="234"/>
      <c r="AL648" s="234"/>
      <c r="AM648" s="234"/>
      <c r="AN648" s="234"/>
      <c r="AO648" s="234"/>
      <c r="AP648" s="234"/>
      <c r="AQ648" s="234"/>
      <c r="AR648" s="234"/>
      <c r="AS648" s="234"/>
      <c r="AT648" s="234"/>
      <c r="AU648" s="234"/>
      <c r="AV648" s="234"/>
      <c r="AW648" s="234"/>
      <c r="AX648" s="234"/>
      <c r="AY648" s="234"/>
      <c r="AZ648" s="234"/>
    </row>
    <row r="649" spans="2:52" ht="12.75">
      <c r="B649" s="234"/>
      <c r="C649" s="234"/>
      <c r="D649" s="234"/>
      <c r="E649" s="234"/>
      <c r="F649" s="234"/>
      <c r="G649" s="234"/>
      <c r="H649" s="234"/>
      <c r="I649" s="234"/>
      <c r="J649" s="234"/>
      <c r="K649" s="234"/>
      <c r="L649" s="234"/>
      <c r="M649" s="234"/>
      <c r="N649" s="234"/>
      <c r="O649" s="234"/>
      <c r="P649" s="234"/>
      <c r="Q649" s="234"/>
      <c r="R649" s="234"/>
      <c r="S649" s="234"/>
      <c r="T649" s="234"/>
      <c r="U649" s="234"/>
      <c r="V649" s="234"/>
      <c r="W649" s="234"/>
      <c r="X649" s="234"/>
      <c r="Y649" s="234"/>
      <c r="Z649" s="234"/>
      <c r="AA649" s="234"/>
      <c r="AB649" s="234"/>
      <c r="AC649" s="234"/>
      <c r="AD649" s="234"/>
      <c r="AE649" s="234"/>
      <c r="AF649" s="234"/>
      <c r="AG649" s="234"/>
      <c r="AH649" s="234"/>
      <c r="AI649" s="234"/>
      <c r="AJ649" s="234"/>
      <c r="AK649" s="234"/>
      <c r="AL649" s="234"/>
      <c r="AM649" s="234"/>
      <c r="AN649" s="234"/>
      <c r="AO649" s="234"/>
      <c r="AP649" s="234"/>
      <c r="AQ649" s="234"/>
      <c r="AR649" s="234"/>
      <c r="AS649" s="234"/>
      <c r="AT649" s="234"/>
      <c r="AU649" s="234"/>
      <c r="AV649" s="234"/>
      <c r="AW649" s="234"/>
      <c r="AX649" s="234"/>
      <c r="AY649" s="234"/>
      <c r="AZ649" s="234"/>
    </row>
    <row r="650" spans="2:52" ht="12.75">
      <c r="B650" s="234"/>
      <c r="C650" s="234"/>
      <c r="D650" s="234"/>
      <c r="E650" s="234"/>
      <c r="F650" s="234"/>
      <c r="G650" s="234"/>
      <c r="H650" s="234"/>
      <c r="I650" s="234"/>
      <c r="J650" s="234"/>
      <c r="K650" s="234"/>
      <c r="L650" s="234"/>
      <c r="M650" s="234"/>
      <c r="N650" s="234"/>
      <c r="O650" s="234"/>
      <c r="P650" s="234"/>
      <c r="Q650" s="234"/>
      <c r="R650" s="234"/>
      <c r="S650" s="234"/>
      <c r="T650" s="234"/>
      <c r="U650" s="234"/>
      <c r="V650" s="234"/>
      <c r="W650" s="234"/>
      <c r="X650" s="234"/>
      <c r="Y650" s="234"/>
      <c r="Z650" s="234"/>
      <c r="AA650" s="234"/>
      <c r="AB650" s="234"/>
      <c r="AC650" s="234"/>
      <c r="AD650" s="234"/>
      <c r="AE650" s="234"/>
      <c r="AF650" s="234"/>
      <c r="AG650" s="234"/>
      <c r="AH650" s="234"/>
      <c r="AI650" s="234"/>
      <c r="AJ650" s="234"/>
      <c r="AK650" s="234"/>
      <c r="AL650" s="234"/>
      <c r="AM650" s="234"/>
      <c r="AN650" s="234"/>
      <c r="AO650" s="234"/>
      <c r="AP650" s="234"/>
      <c r="AQ650" s="234"/>
      <c r="AR650" s="234"/>
      <c r="AS650" s="234"/>
      <c r="AT650" s="234"/>
      <c r="AU650" s="234"/>
      <c r="AV650" s="234"/>
      <c r="AW650" s="234"/>
      <c r="AX650" s="234"/>
      <c r="AY650" s="234"/>
      <c r="AZ650" s="234"/>
    </row>
    <row r="651" spans="2:52" ht="12.75">
      <c r="B651" s="234"/>
      <c r="C651" s="234"/>
      <c r="D651" s="234"/>
      <c r="E651" s="234"/>
      <c r="F651" s="234"/>
      <c r="G651" s="234"/>
      <c r="H651" s="234"/>
      <c r="I651" s="234"/>
      <c r="J651" s="234"/>
      <c r="K651" s="234"/>
      <c r="L651" s="234"/>
      <c r="M651" s="234"/>
      <c r="N651" s="234"/>
      <c r="O651" s="234"/>
      <c r="P651" s="234"/>
      <c r="Q651" s="234"/>
      <c r="R651" s="234"/>
      <c r="S651" s="234"/>
      <c r="T651" s="234"/>
      <c r="U651" s="234"/>
      <c r="V651" s="234"/>
      <c r="W651" s="234"/>
      <c r="X651" s="234"/>
      <c r="Y651" s="234"/>
      <c r="Z651" s="234"/>
      <c r="AA651" s="234"/>
      <c r="AB651" s="234"/>
      <c r="AC651" s="234"/>
      <c r="AD651" s="234"/>
      <c r="AE651" s="234"/>
      <c r="AF651" s="234"/>
      <c r="AG651" s="234"/>
      <c r="AH651" s="234"/>
      <c r="AI651" s="234"/>
      <c r="AJ651" s="234"/>
      <c r="AK651" s="234"/>
      <c r="AL651" s="234"/>
      <c r="AM651" s="234"/>
      <c r="AN651" s="234"/>
      <c r="AO651" s="234"/>
      <c r="AP651" s="234"/>
      <c r="AQ651" s="234"/>
      <c r="AR651" s="234"/>
      <c r="AS651" s="234"/>
      <c r="AT651" s="234"/>
      <c r="AU651" s="234"/>
      <c r="AV651" s="234"/>
      <c r="AW651" s="234"/>
      <c r="AX651" s="234"/>
      <c r="AY651" s="234"/>
      <c r="AZ651" s="234"/>
    </row>
    <row r="652" spans="2:52" ht="12.75">
      <c r="B652" s="234"/>
      <c r="C652" s="234"/>
      <c r="D652" s="234"/>
      <c r="E652" s="234"/>
      <c r="F652" s="234"/>
      <c r="G652" s="234"/>
      <c r="H652" s="234"/>
      <c r="I652" s="234"/>
      <c r="J652" s="234"/>
      <c r="K652" s="234"/>
      <c r="L652" s="234"/>
      <c r="M652" s="234"/>
      <c r="N652" s="234"/>
      <c r="O652" s="234"/>
      <c r="P652" s="234"/>
      <c r="Q652" s="234"/>
      <c r="R652" s="234"/>
      <c r="S652" s="234"/>
      <c r="T652" s="234"/>
      <c r="U652" s="234"/>
      <c r="V652" s="234"/>
      <c r="W652" s="234"/>
      <c r="X652" s="234"/>
      <c r="Y652" s="234"/>
      <c r="Z652" s="234"/>
      <c r="AA652" s="234"/>
      <c r="AB652" s="234"/>
      <c r="AC652" s="234"/>
      <c r="AD652" s="234"/>
      <c r="AE652" s="234"/>
      <c r="AF652" s="234"/>
      <c r="AG652" s="234"/>
      <c r="AH652" s="234"/>
      <c r="AI652" s="234"/>
      <c r="AJ652" s="234"/>
      <c r="AK652" s="234"/>
      <c r="AL652" s="234"/>
      <c r="AM652" s="234"/>
      <c r="AN652" s="234"/>
      <c r="AO652" s="234"/>
      <c r="AP652" s="234"/>
      <c r="AQ652" s="234"/>
      <c r="AR652" s="234"/>
      <c r="AS652" s="234"/>
      <c r="AT652" s="234"/>
      <c r="AU652" s="234"/>
      <c r="AV652" s="234"/>
      <c r="AW652" s="234"/>
      <c r="AX652" s="234"/>
      <c r="AY652" s="234"/>
      <c r="AZ652" s="234"/>
    </row>
    <row r="653" spans="2:52" ht="12.75">
      <c r="B653" s="234"/>
      <c r="C653" s="234"/>
      <c r="D653" s="234"/>
      <c r="E653" s="234"/>
      <c r="F653" s="234"/>
      <c r="G653" s="234"/>
      <c r="H653" s="234"/>
      <c r="I653" s="234"/>
      <c r="J653" s="234"/>
      <c r="K653" s="234"/>
      <c r="L653" s="234"/>
      <c r="M653" s="234"/>
      <c r="N653" s="234"/>
      <c r="O653" s="234"/>
      <c r="P653" s="234"/>
      <c r="Q653" s="234"/>
      <c r="R653" s="234"/>
      <c r="S653" s="234"/>
      <c r="T653" s="234"/>
      <c r="U653" s="234"/>
      <c r="V653" s="234"/>
      <c r="W653" s="234"/>
      <c r="X653" s="234"/>
      <c r="Y653" s="234"/>
      <c r="Z653" s="234"/>
      <c r="AA653" s="234"/>
      <c r="AB653" s="234"/>
      <c r="AC653" s="234"/>
      <c r="AD653" s="234"/>
      <c r="AE653" s="234"/>
      <c r="AF653" s="234"/>
      <c r="AG653" s="234"/>
      <c r="AH653" s="234"/>
      <c r="AI653" s="234"/>
      <c r="AJ653" s="234"/>
      <c r="AK653" s="234"/>
      <c r="AL653" s="234"/>
      <c r="AM653" s="234"/>
      <c r="AN653" s="234"/>
      <c r="AO653" s="234"/>
      <c r="AP653" s="234"/>
      <c r="AQ653" s="234"/>
      <c r="AR653" s="234"/>
      <c r="AS653" s="234"/>
      <c r="AT653" s="234"/>
      <c r="AU653" s="234"/>
      <c r="AV653" s="234"/>
      <c r="AW653" s="234"/>
      <c r="AX653" s="234"/>
      <c r="AY653" s="234"/>
      <c r="AZ653" s="234"/>
    </row>
    <row r="654" spans="2:52" ht="12.75">
      <c r="B654" s="234"/>
      <c r="C654" s="234"/>
      <c r="D654" s="234"/>
      <c r="E654" s="234"/>
      <c r="F654" s="234"/>
      <c r="G654" s="234"/>
      <c r="H654" s="234"/>
      <c r="I654" s="234"/>
      <c r="J654" s="234"/>
      <c r="K654" s="234"/>
      <c r="L654" s="234"/>
      <c r="M654" s="234"/>
      <c r="N654" s="234"/>
      <c r="O654" s="234"/>
      <c r="P654" s="234"/>
      <c r="Q654" s="234"/>
      <c r="R654" s="234"/>
      <c r="S654" s="234"/>
      <c r="T654" s="234"/>
      <c r="U654" s="234"/>
      <c r="V654" s="234"/>
      <c r="W654" s="234"/>
      <c r="X654" s="234"/>
      <c r="Y654" s="234"/>
      <c r="Z654" s="234"/>
      <c r="AA654" s="234"/>
      <c r="AB654" s="234"/>
      <c r="AC654" s="234"/>
      <c r="AD654" s="234"/>
      <c r="AE654" s="234"/>
      <c r="AF654" s="234"/>
      <c r="AG654" s="234"/>
      <c r="AH654" s="234"/>
      <c r="AI654" s="234"/>
      <c r="AJ654" s="234"/>
      <c r="AK654" s="234"/>
      <c r="AL654" s="234"/>
      <c r="AM654" s="234"/>
      <c r="AN654" s="234"/>
      <c r="AO654" s="234"/>
      <c r="AP654" s="234"/>
      <c r="AQ654" s="234"/>
      <c r="AR654" s="234"/>
      <c r="AS654" s="234"/>
      <c r="AT654" s="234"/>
      <c r="AU654" s="234"/>
      <c r="AV654" s="234"/>
      <c r="AW654" s="234"/>
      <c r="AX654" s="234"/>
      <c r="AY654" s="234"/>
      <c r="AZ654" s="234"/>
    </row>
    <row r="655" spans="2:52" ht="12.75">
      <c r="B655" s="234"/>
      <c r="C655" s="234"/>
      <c r="D655" s="234"/>
      <c r="E655" s="234"/>
      <c r="F655" s="234"/>
      <c r="G655" s="234"/>
      <c r="H655" s="234"/>
      <c r="I655" s="234"/>
      <c r="J655" s="234"/>
      <c r="K655" s="234"/>
      <c r="L655" s="234"/>
      <c r="M655" s="234"/>
      <c r="N655" s="234"/>
      <c r="O655" s="234"/>
      <c r="P655" s="234"/>
      <c r="Q655" s="234"/>
      <c r="R655" s="234"/>
      <c r="S655" s="234"/>
      <c r="T655" s="234"/>
      <c r="U655" s="234"/>
      <c r="V655" s="234"/>
      <c r="W655" s="234"/>
      <c r="X655" s="234"/>
      <c r="Y655" s="234"/>
      <c r="Z655" s="234"/>
      <c r="AA655" s="234"/>
      <c r="AB655" s="234"/>
      <c r="AC655" s="234"/>
      <c r="AD655" s="234"/>
      <c r="AE655" s="234"/>
      <c r="AF655" s="234"/>
      <c r="AG655" s="234"/>
      <c r="AH655" s="234"/>
      <c r="AI655" s="234"/>
      <c r="AJ655" s="234"/>
      <c r="AK655" s="234"/>
      <c r="AL655" s="234"/>
      <c r="AM655" s="234"/>
      <c r="AN655" s="234"/>
      <c r="AO655" s="234"/>
      <c r="AP655" s="234"/>
      <c r="AQ655" s="234"/>
      <c r="AR655" s="234"/>
      <c r="AS655" s="234"/>
      <c r="AT655" s="234"/>
      <c r="AU655" s="234"/>
      <c r="AV655" s="234"/>
      <c r="AW655" s="234"/>
      <c r="AX655" s="234"/>
      <c r="AY655" s="234"/>
      <c r="AZ655" s="234"/>
    </row>
    <row r="656" spans="2:52" ht="12.75">
      <c r="B656" s="234"/>
      <c r="C656" s="234"/>
      <c r="D656" s="234"/>
      <c r="E656" s="234"/>
      <c r="F656" s="234"/>
      <c r="G656" s="234"/>
      <c r="H656" s="234"/>
      <c r="I656" s="234"/>
      <c r="J656" s="234"/>
      <c r="K656" s="234"/>
      <c r="L656" s="234"/>
      <c r="M656" s="234"/>
      <c r="N656" s="234"/>
      <c r="O656" s="234"/>
      <c r="P656" s="234"/>
      <c r="Q656" s="234"/>
      <c r="R656" s="234"/>
      <c r="S656" s="234"/>
      <c r="T656" s="234"/>
      <c r="U656" s="234"/>
      <c r="V656" s="234"/>
      <c r="W656" s="234"/>
      <c r="X656" s="234"/>
      <c r="Y656" s="234"/>
      <c r="Z656" s="234"/>
      <c r="AA656" s="234"/>
      <c r="AB656" s="234"/>
      <c r="AC656" s="234"/>
      <c r="AD656" s="234"/>
      <c r="AE656" s="234"/>
      <c r="AF656" s="234"/>
      <c r="AG656" s="234"/>
      <c r="AH656" s="234"/>
      <c r="AI656" s="234"/>
      <c r="AJ656" s="234"/>
      <c r="AK656" s="234"/>
      <c r="AL656" s="234"/>
      <c r="AM656" s="234"/>
      <c r="AN656" s="234"/>
      <c r="AO656" s="234"/>
      <c r="AP656" s="234"/>
      <c r="AQ656" s="234"/>
      <c r="AR656" s="234"/>
      <c r="AS656" s="234"/>
      <c r="AT656" s="234"/>
      <c r="AU656" s="234"/>
      <c r="AV656" s="234"/>
      <c r="AW656" s="234"/>
      <c r="AX656" s="234"/>
      <c r="AY656" s="234"/>
      <c r="AZ656" s="234"/>
    </row>
    <row r="657" spans="2:52" ht="12.75">
      <c r="B657" s="234"/>
      <c r="C657" s="234"/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234"/>
      <c r="Q657" s="234"/>
      <c r="R657" s="234"/>
      <c r="S657" s="234"/>
      <c r="T657" s="234"/>
      <c r="U657" s="234"/>
      <c r="V657" s="234"/>
      <c r="W657" s="234"/>
      <c r="X657" s="234"/>
      <c r="Y657" s="234"/>
      <c r="Z657" s="234"/>
      <c r="AA657" s="234"/>
      <c r="AB657" s="234"/>
      <c r="AC657" s="234"/>
      <c r="AD657" s="234"/>
      <c r="AE657" s="234"/>
      <c r="AF657" s="234"/>
      <c r="AG657" s="234"/>
      <c r="AH657" s="234"/>
      <c r="AI657" s="234"/>
      <c r="AJ657" s="234"/>
      <c r="AK657" s="234"/>
      <c r="AL657" s="234"/>
      <c r="AM657" s="234"/>
      <c r="AN657" s="234"/>
      <c r="AO657" s="234"/>
      <c r="AP657" s="234"/>
      <c r="AQ657" s="234"/>
      <c r="AR657" s="234"/>
      <c r="AS657" s="234"/>
      <c r="AT657" s="234"/>
      <c r="AU657" s="234"/>
      <c r="AV657" s="234"/>
      <c r="AW657" s="234"/>
      <c r="AX657" s="234"/>
      <c r="AY657" s="234"/>
      <c r="AZ657" s="234"/>
    </row>
    <row r="658" spans="2:52" ht="12.75">
      <c r="B658" s="234"/>
      <c r="C658" s="234"/>
      <c r="D658" s="234"/>
      <c r="E658" s="234"/>
      <c r="F658" s="234"/>
      <c r="G658" s="234"/>
      <c r="H658" s="234"/>
      <c r="I658" s="234"/>
      <c r="J658" s="234"/>
      <c r="K658" s="234"/>
      <c r="L658" s="234"/>
      <c r="M658" s="234"/>
      <c r="N658" s="234"/>
      <c r="O658" s="234"/>
      <c r="P658" s="234"/>
      <c r="Q658" s="234"/>
      <c r="R658" s="234"/>
      <c r="S658" s="234"/>
      <c r="T658" s="234"/>
      <c r="U658" s="234"/>
      <c r="V658" s="234"/>
      <c r="W658" s="234"/>
      <c r="X658" s="234"/>
      <c r="Y658" s="234"/>
      <c r="Z658" s="234"/>
      <c r="AA658" s="234"/>
      <c r="AB658" s="234"/>
      <c r="AC658" s="234"/>
      <c r="AD658" s="234"/>
      <c r="AE658" s="234"/>
      <c r="AF658" s="234"/>
      <c r="AG658" s="234"/>
      <c r="AH658" s="234"/>
      <c r="AI658" s="234"/>
      <c r="AJ658" s="234"/>
      <c r="AK658" s="234"/>
      <c r="AL658" s="234"/>
      <c r="AM658" s="234"/>
      <c r="AN658" s="234"/>
      <c r="AO658" s="234"/>
      <c r="AP658" s="234"/>
      <c r="AQ658" s="234"/>
      <c r="AR658" s="234"/>
      <c r="AS658" s="234"/>
      <c r="AT658" s="234"/>
      <c r="AU658" s="234"/>
      <c r="AV658" s="234"/>
      <c r="AW658" s="234"/>
      <c r="AX658" s="234"/>
      <c r="AY658" s="234"/>
      <c r="AZ658" s="234"/>
    </row>
    <row r="659" spans="2:52" ht="12.75">
      <c r="B659" s="234"/>
      <c r="C659" s="234"/>
      <c r="D659" s="234"/>
      <c r="E659" s="234"/>
      <c r="F659" s="234"/>
      <c r="G659" s="234"/>
      <c r="H659" s="234"/>
      <c r="I659" s="234"/>
      <c r="J659" s="234"/>
      <c r="K659" s="234"/>
      <c r="L659" s="234"/>
      <c r="M659" s="234"/>
      <c r="N659" s="234"/>
      <c r="O659" s="234"/>
      <c r="P659" s="234"/>
      <c r="Q659" s="234"/>
      <c r="R659" s="234"/>
      <c r="S659" s="234"/>
      <c r="T659" s="234"/>
      <c r="U659" s="234"/>
      <c r="V659" s="234"/>
      <c r="W659" s="234"/>
      <c r="X659" s="234"/>
      <c r="Y659" s="234"/>
      <c r="Z659" s="234"/>
      <c r="AA659" s="234"/>
      <c r="AB659" s="234"/>
      <c r="AC659" s="234"/>
      <c r="AD659" s="234"/>
      <c r="AE659" s="234"/>
      <c r="AF659" s="234"/>
      <c r="AG659" s="234"/>
      <c r="AH659" s="234"/>
      <c r="AI659" s="234"/>
      <c r="AJ659" s="234"/>
      <c r="AK659" s="234"/>
      <c r="AL659" s="234"/>
      <c r="AM659" s="234"/>
      <c r="AN659" s="234"/>
      <c r="AO659" s="234"/>
      <c r="AP659" s="234"/>
      <c r="AQ659" s="234"/>
      <c r="AR659" s="234"/>
      <c r="AS659" s="234"/>
      <c r="AT659" s="234"/>
      <c r="AU659" s="234"/>
      <c r="AV659" s="234"/>
      <c r="AW659" s="234"/>
      <c r="AX659" s="234"/>
      <c r="AY659" s="234"/>
      <c r="AZ659" s="234"/>
    </row>
    <row r="660" spans="2:52" ht="12.75">
      <c r="B660" s="234"/>
      <c r="C660" s="234"/>
      <c r="D660" s="234"/>
      <c r="E660" s="234"/>
      <c r="F660" s="234"/>
      <c r="G660" s="234"/>
      <c r="H660" s="234"/>
      <c r="I660" s="234"/>
      <c r="J660" s="234"/>
      <c r="K660" s="234"/>
      <c r="L660" s="234"/>
      <c r="M660" s="234"/>
      <c r="N660" s="234"/>
      <c r="O660" s="234"/>
      <c r="P660" s="234"/>
      <c r="Q660" s="234"/>
      <c r="R660" s="234"/>
      <c r="S660" s="234"/>
      <c r="T660" s="234"/>
      <c r="U660" s="234"/>
      <c r="V660" s="234"/>
      <c r="W660" s="234"/>
      <c r="X660" s="234"/>
      <c r="Y660" s="234"/>
      <c r="Z660" s="234"/>
      <c r="AA660" s="234"/>
      <c r="AB660" s="234"/>
      <c r="AC660" s="234"/>
      <c r="AD660" s="234"/>
      <c r="AE660" s="234"/>
      <c r="AF660" s="234"/>
      <c r="AG660" s="234"/>
      <c r="AH660" s="234"/>
      <c r="AI660" s="234"/>
      <c r="AJ660" s="234"/>
      <c r="AK660" s="234"/>
      <c r="AL660" s="234"/>
      <c r="AM660" s="234"/>
      <c r="AN660" s="234"/>
      <c r="AO660" s="234"/>
      <c r="AP660" s="234"/>
      <c r="AQ660" s="234"/>
      <c r="AR660" s="234"/>
      <c r="AS660" s="234"/>
      <c r="AT660" s="234"/>
      <c r="AU660" s="234"/>
      <c r="AV660" s="234"/>
      <c r="AW660" s="234"/>
      <c r="AX660" s="234"/>
      <c r="AY660" s="234"/>
      <c r="AZ660" s="234"/>
    </row>
    <row r="661" spans="2:52" ht="12.75">
      <c r="B661" s="234"/>
      <c r="C661" s="234"/>
      <c r="D661" s="234"/>
      <c r="E661" s="234"/>
      <c r="F661" s="234"/>
      <c r="G661" s="234"/>
      <c r="H661" s="234"/>
      <c r="I661" s="234"/>
      <c r="J661" s="234"/>
      <c r="K661" s="234"/>
      <c r="L661" s="234"/>
      <c r="M661" s="234"/>
      <c r="N661" s="234"/>
      <c r="O661" s="234"/>
      <c r="P661" s="234"/>
      <c r="Q661" s="234"/>
      <c r="R661" s="234"/>
      <c r="S661" s="234"/>
      <c r="T661" s="234"/>
      <c r="U661" s="234"/>
      <c r="V661" s="234"/>
      <c r="W661" s="234"/>
      <c r="X661" s="234"/>
      <c r="Y661" s="234"/>
      <c r="Z661" s="234"/>
      <c r="AA661" s="234"/>
      <c r="AB661" s="234"/>
      <c r="AC661" s="234"/>
      <c r="AD661" s="234"/>
      <c r="AE661" s="234"/>
      <c r="AF661" s="234"/>
      <c r="AG661" s="234"/>
      <c r="AH661" s="234"/>
      <c r="AI661" s="234"/>
      <c r="AJ661" s="234"/>
      <c r="AK661" s="234"/>
      <c r="AL661" s="234"/>
      <c r="AM661" s="234"/>
      <c r="AN661" s="234"/>
      <c r="AO661" s="234"/>
      <c r="AP661" s="234"/>
      <c r="AQ661" s="234"/>
      <c r="AR661" s="234"/>
      <c r="AS661" s="234"/>
      <c r="AT661" s="234"/>
      <c r="AU661" s="234"/>
      <c r="AV661" s="234"/>
      <c r="AW661" s="234"/>
      <c r="AX661" s="234"/>
      <c r="AY661" s="234"/>
      <c r="AZ661" s="234"/>
    </row>
    <row r="662" spans="2:52" ht="12.75">
      <c r="B662" s="234"/>
      <c r="C662" s="234"/>
      <c r="D662" s="234"/>
      <c r="E662" s="234"/>
      <c r="F662" s="234"/>
      <c r="G662" s="234"/>
      <c r="H662" s="234"/>
      <c r="I662" s="234"/>
      <c r="J662" s="234"/>
      <c r="K662" s="234"/>
      <c r="L662" s="234"/>
      <c r="M662" s="234"/>
      <c r="N662" s="234"/>
      <c r="O662" s="234"/>
      <c r="P662" s="234"/>
      <c r="Q662" s="234"/>
      <c r="R662" s="234"/>
      <c r="S662" s="234"/>
      <c r="T662" s="234"/>
      <c r="U662" s="234"/>
      <c r="V662" s="234"/>
      <c r="W662" s="234"/>
      <c r="X662" s="234"/>
      <c r="Y662" s="234"/>
      <c r="Z662" s="234"/>
      <c r="AA662" s="234"/>
      <c r="AB662" s="234"/>
      <c r="AC662" s="234"/>
      <c r="AD662" s="234"/>
      <c r="AE662" s="234"/>
      <c r="AF662" s="234"/>
      <c r="AG662" s="234"/>
      <c r="AH662" s="234"/>
      <c r="AI662" s="234"/>
      <c r="AJ662" s="234"/>
      <c r="AK662" s="234"/>
      <c r="AL662" s="234"/>
      <c r="AM662" s="234"/>
      <c r="AN662" s="234"/>
      <c r="AO662" s="234"/>
      <c r="AP662" s="234"/>
      <c r="AQ662" s="234"/>
      <c r="AR662" s="234"/>
      <c r="AS662" s="234"/>
      <c r="AT662" s="234"/>
      <c r="AU662" s="234"/>
      <c r="AV662" s="234"/>
      <c r="AW662" s="234"/>
      <c r="AX662" s="234"/>
      <c r="AY662" s="234"/>
      <c r="AZ662" s="234"/>
    </row>
    <row r="663" spans="2:52" ht="12.75">
      <c r="B663" s="234"/>
      <c r="C663" s="234"/>
      <c r="D663" s="234"/>
      <c r="E663" s="234"/>
      <c r="F663" s="234"/>
      <c r="G663" s="234"/>
      <c r="H663" s="234"/>
      <c r="I663" s="234"/>
      <c r="J663" s="234"/>
      <c r="K663" s="234"/>
      <c r="L663" s="234"/>
      <c r="M663" s="234"/>
      <c r="N663" s="234"/>
      <c r="O663" s="234"/>
      <c r="P663" s="234"/>
      <c r="Q663" s="234"/>
      <c r="R663" s="234"/>
      <c r="S663" s="234"/>
      <c r="T663" s="234"/>
      <c r="U663" s="234"/>
      <c r="V663" s="234"/>
      <c r="W663" s="234"/>
      <c r="X663" s="234"/>
      <c r="Y663" s="234"/>
      <c r="Z663" s="234"/>
      <c r="AA663" s="234"/>
      <c r="AB663" s="234"/>
      <c r="AC663" s="234"/>
      <c r="AD663" s="234"/>
      <c r="AE663" s="234"/>
      <c r="AF663" s="234"/>
      <c r="AG663" s="234"/>
      <c r="AH663" s="234"/>
      <c r="AI663" s="234"/>
      <c r="AJ663" s="234"/>
      <c r="AK663" s="234"/>
      <c r="AL663" s="234"/>
      <c r="AM663" s="234"/>
      <c r="AN663" s="234"/>
      <c r="AO663" s="234"/>
      <c r="AP663" s="234"/>
      <c r="AQ663" s="234"/>
      <c r="AR663" s="234"/>
      <c r="AS663" s="234"/>
      <c r="AT663" s="234"/>
      <c r="AU663" s="234"/>
      <c r="AV663" s="234"/>
      <c r="AW663" s="234"/>
      <c r="AX663" s="234"/>
      <c r="AY663" s="234"/>
      <c r="AZ663" s="234"/>
    </row>
    <row r="664" spans="2:52" ht="12.75">
      <c r="B664" s="234"/>
      <c r="C664" s="234"/>
      <c r="D664" s="234"/>
      <c r="E664" s="234"/>
      <c r="F664" s="234"/>
      <c r="G664" s="234"/>
      <c r="H664" s="234"/>
      <c r="I664" s="234"/>
      <c r="J664" s="234"/>
      <c r="K664" s="234"/>
      <c r="L664" s="234"/>
      <c r="M664" s="234"/>
      <c r="N664" s="234"/>
      <c r="O664" s="234"/>
      <c r="P664" s="234"/>
      <c r="Q664" s="234"/>
      <c r="R664" s="234"/>
      <c r="S664" s="234"/>
      <c r="T664" s="234"/>
      <c r="U664" s="234"/>
      <c r="V664" s="234"/>
      <c r="W664" s="234"/>
      <c r="X664" s="234"/>
      <c r="Y664" s="234"/>
      <c r="Z664" s="234"/>
      <c r="AA664" s="234"/>
      <c r="AB664" s="234"/>
      <c r="AC664" s="234"/>
      <c r="AD664" s="234"/>
      <c r="AE664" s="234"/>
      <c r="AF664" s="234"/>
      <c r="AG664" s="234"/>
      <c r="AH664" s="234"/>
      <c r="AI664" s="234"/>
      <c r="AJ664" s="234"/>
      <c r="AK664" s="234"/>
      <c r="AL664" s="234"/>
      <c r="AM664" s="234"/>
      <c r="AN664" s="234"/>
      <c r="AO664" s="234"/>
      <c r="AP664" s="234"/>
      <c r="AQ664" s="234"/>
      <c r="AR664" s="234"/>
      <c r="AS664" s="234"/>
      <c r="AT664" s="234"/>
      <c r="AU664" s="234"/>
      <c r="AV664" s="234"/>
      <c r="AW664" s="234"/>
      <c r="AX664" s="234"/>
      <c r="AY664" s="234"/>
      <c r="AZ664" s="234"/>
    </row>
    <row r="665" spans="2:52" ht="12.75">
      <c r="B665" s="234"/>
      <c r="C665" s="234"/>
      <c r="D665" s="234"/>
      <c r="E665" s="234"/>
      <c r="F665" s="234"/>
      <c r="G665" s="234"/>
      <c r="H665" s="234"/>
      <c r="I665" s="234"/>
      <c r="J665" s="234"/>
      <c r="K665" s="234"/>
      <c r="L665" s="234"/>
      <c r="M665" s="234"/>
      <c r="N665" s="234"/>
      <c r="O665" s="234"/>
      <c r="P665" s="234"/>
      <c r="Q665" s="234"/>
      <c r="R665" s="234"/>
      <c r="S665" s="234"/>
      <c r="T665" s="234"/>
      <c r="U665" s="234"/>
      <c r="V665" s="234"/>
      <c r="W665" s="234"/>
      <c r="X665" s="234"/>
      <c r="Y665" s="234"/>
      <c r="Z665" s="234"/>
      <c r="AA665" s="234"/>
      <c r="AB665" s="234"/>
      <c r="AC665" s="234"/>
      <c r="AD665" s="234"/>
      <c r="AE665" s="234"/>
      <c r="AF665" s="234"/>
      <c r="AG665" s="234"/>
      <c r="AH665" s="234"/>
      <c r="AI665" s="234"/>
      <c r="AJ665" s="234"/>
      <c r="AK665" s="234"/>
      <c r="AL665" s="234"/>
      <c r="AM665" s="234"/>
      <c r="AN665" s="234"/>
      <c r="AO665" s="234"/>
      <c r="AP665" s="234"/>
      <c r="AQ665" s="234"/>
      <c r="AR665" s="234"/>
      <c r="AS665" s="234"/>
      <c r="AT665" s="234"/>
      <c r="AU665" s="234"/>
      <c r="AV665" s="234"/>
      <c r="AW665" s="234"/>
      <c r="AX665" s="234"/>
      <c r="AY665" s="234"/>
      <c r="AZ665" s="234"/>
    </row>
    <row r="666" spans="2:52" ht="12.75">
      <c r="B666" s="234"/>
      <c r="C666" s="234"/>
      <c r="D666" s="234"/>
      <c r="E666" s="234"/>
      <c r="F666" s="234"/>
      <c r="G666" s="234"/>
      <c r="H666" s="234"/>
      <c r="I666" s="234"/>
      <c r="J666" s="234"/>
      <c r="K666" s="234"/>
      <c r="L666" s="234"/>
      <c r="M666" s="234"/>
      <c r="N666" s="234"/>
      <c r="O666" s="234"/>
      <c r="P666" s="234"/>
      <c r="Q666" s="234"/>
      <c r="R666" s="234"/>
      <c r="S666" s="234"/>
      <c r="T666" s="234"/>
      <c r="U666" s="234"/>
      <c r="V666" s="234"/>
      <c r="W666" s="234"/>
      <c r="X666" s="234"/>
      <c r="Y666" s="234"/>
      <c r="Z666" s="234"/>
      <c r="AA666" s="234"/>
      <c r="AB666" s="234"/>
      <c r="AC666" s="234"/>
      <c r="AD666" s="234"/>
      <c r="AE666" s="234"/>
      <c r="AF666" s="234"/>
      <c r="AG666" s="234"/>
      <c r="AH666" s="234"/>
      <c r="AI666" s="234"/>
      <c r="AJ666" s="234"/>
      <c r="AK666" s="234"/>
      <c r="AL666" s="234"/>
      <c r="AM666" s="234"/>
      <c r="AN666" s="234"/>
      <c r="AO666" s="234"/>
      <c r="AP666" s="234"/>
      <c r="AQ666" s="234"/>
      <c r="AR666" s="234"/>
      <c r="AS666" s="234"/>
      <c r="AT666" s="234"/>
      <c r="AU666" s="234"/>
      <c r="AV666" s="234"/>
      <c r="AW666" s="234"/>
      <c r="AX666" s="234"/>
      <c r="AY666" s="234"/>
      <c r="AZ666" s="234"/>
    </row>
    <row r="667" spans="2:52" ht="12.75">
      <c r="B667" s="234"/>
      <c r="C667" s="234"/>
      <c r="D667" s="234"/>
      <c r="E667" s="234"/>
      <c r="F667" s="234"/>
      <c r="G667" s="234"/>
      <c r="H667" s="234"/>
      <c r="I667" s="234"/>
      <c r="J667" s="234"/>
      <c r="K667" s="234"/>
      <c r="L667" s="234"/>
      <c r="M667" s="234"/>
      <c r="N667" s="234"/>
      <c r="O667" s="234"/>
      <c r="P667" s="234"/>
      <c r="Q667" s="234"/>
      <c r="R667" s="234"/>
      <c r="S667" s="234"/>
      <c r="T667" s="234"/>
      <c r="U667" s="234"/>
      <c r="V667" s="234"/>
      <c r="W667" s="234"/>
      <c r="X667" s="234"/>
      <c r="Y667" s="234"/>
      <c r="Z667" s="234"/>
      <c r="AA667" s="234"/>
      <c r="AB667" s="234"/>
      <c r="AC667" s="234"/>
      <c r="AD667" s="234"/>
      <c r="AE667" s="234"/>
      <c r="AF667" s="234"/>
      <c r="AG667" s="234"/>
      <c r="AH667" s="234"/>
      <c r="AI667" s="234"/>
      <c r="AJ667" s="234"/>
      <c r="AK667" s="234"/>
      <c r="AL667" s="234"/>
      <c r="AM667" s="234"/>
      <c r="AN667" s="234"/>
      <c r="AO667" s="234"/>
      <c r="AP667" s="234"/>
      <c r="AQ667" s="234"/>
      <c r="AR667" s="234"/>
      <c r="AS667" s="234"/>
      <c r="AT667" s="234"/>
      <c r="AU667" s="234"/>
      <c r="AV667" s="234"/>
      <c r="AW667" s="234"/>
      <c r="AX667" s="234"/>
      <c r="AY667" s="234"/>
      <c r="AZ667" s="234"/>
    </row>
    <row r="668" spans="2:52" ht="12.75">
      <c r="B668" s="234"/>
      <c r="C668" s="234"/>
      <c r="D668" s="234"/>
      <c r="E668" s="234"/>
      <c r="F668" s="234"/>
      <c r="G668" s="234"/>
      <c r="H668" s="234"/>
      <c r="I668" s="234"/>
      <c r="J668" s="234"/>
      <c r="K668" s="234"/>
      <c r="L668" s="234"/>
      <c r="M668" s="234"/>
      <c r="N668" s="234"/>
      <c r="O668" s="234"/>
      <c r="P668" s="234"/>
      <c r="Q668" s="234"/>
      <c r="R668" s="234"/>
      <c r="S668" s="234"/>
      <c r="T668" s="234"/>
      <c r="U668" s="234"/>
      <c r="V668" s="234"/>
      <c r="W668" s="234"/>
      <c r="X668" s="234"/>
      <c r="Y668" s="234"/>
      <c r="Z668" s="234"/>
      <c r="AA668" s="234"/>
      <c r="AB668" s="234"/>
      <c r="AC668" s="234"/>
      <c r="AD668" s="234"/>
      <c r="AE668" s="234"/>
      <c r="AF668" s="234"/>
      <c r="AG668" s="234"/>
      <c r="AH668" s="234"/>
      <c r="AI668" s="234"/>
      <c r="AJ668" s="234"/>
      <c r="AK668" s="234"/>
      <c r="AL668" s="234"/>
      <c r="AM668" s="234"/>
      <c r="AN668" s="234"/>
      <c r="AO668" s="234"/>
      <c r="AP668" s="234"/>
      <c r="AQ668" s="234"/>
      <c r="AR668" s="234"/>
      <c r="AS668" s="234"/>
      <c r="AT668" s="234"/>
      <c r="AU668" s="234"/>
      <c r="AV668" s="234"/>
      <c r="AW668" s="234"/>
      <c r="AX668" s="234"/>
      <c r="AY668" s="234"/>
      <c r="AZ668" s="234"/>
    </row>
    <row r="669" spans="2:52" ht="12.75">
      <c r="B669" s="234"/>
      <c r="C669" s="234"/>
      <c r="D669" s="234"/>
      <c r="E669" s="234"/>
      <c r="F669" s="234"/>
      <c r="G669" s="234"/>
      <c r="H669" s="234"/>
      <c r="I669" s="234"/>
      <c r="J669" s="234"/>
      <c r="K669" s="234"/>
      <c r="L669" s="234"/>
      <c r="M669" s="234"/>
      <c r="N669" s="234"/>
      <c r="O669" s="234"/>
      <c r="P669" s="234"/>
      <c r="Q669" s="234"/>
      <c r="R669" s="234"/>
      <c r="S669" s="234"/>
      <c r="T669" s="234"/>
      <c r="U669" s="234"/>
      <c r="V669" s="234"/>
      <c r="W669" s="234"/>
      <c r="X669" s="234"/>
      <c r="Y669" s="234"/>
      <c r="Z669" s="234"/>
      <c r="AA669" s="234"/>
      <c r="AB669" s="234"/>
      <c r="AC669" s="234"/>
      <c r="AD669" s="234"/>
      <c r="AE669" s="234"/>
      <c r="AF669" s="234"/>
      <c r="AG669" s="234"/>
      <c r="AH669" s="234"/>
      <c r="AI669" s="234"/>
      <c r="AJ669" s="234"/>
      <c r="AK669" s="234"/>
      <c r="AL669" s="234"/>
      <c r="AM669" s="234"/>
      <c r="AN669" s="234"/>
      <c r="AO669" s="234"/>
      <c r="AP669" s="234"/>
      <c r="AQ669" s="234"/>
      <c r="AR669" s="234"/>
      <c r="AS669" s="234"/>
      <c r="AT669" s="234"/>
      <c r="AU669" s="234"/>
      <c r="AV669" s="234"/>
      <c r="AW669" s="234"/>
      <c r="AX669" s="234"/>
      <c r="AY669" s="234"/>
      <c r="AZ669" s="234"/>
    </row>
    <row r="670" spans="2:52" ht="12.75">
      <c r="B670" s="234"/>
      <c r="C670" s="234"/>
      <c r="D670" s="234"/>
      <c r="E670" s="234"/>
      <c r="F670" s="234"/>
      <c r="G670" s="234"/>
      <c r="H670" s="234"/>
      <c r="I670" s="234"/>
      <c r="J670" s="234"/>
      <c r="K670" s="234"/>
      <c r="L670" s="234"/>
      <c r="M670" s="234"/>
      <c r="N670" s="234"/>
      <c r="O670" s="234"/>
      <c r="P670" s="234"/>
      <c r="Q670" s="234"/>
      <c r="R670" s="234"/>
      <c r="S670" s="234"/>
      <c r="T670" s="234"/>
      <c r="U670" s="234"/>
      <c r="V670" s="234"/>
      <c r="W670" s="234"/>
      <c r="X670" s="234"/>
      <c r="Y670" s="234"/>
      <c r="Z670" s="234"/>
      <c r="AA670" s="234"/>
      <c r="AB670" s="234"/>
      <c r="AC670" s="234"/>
      <c r="AD670" s="234"/>
      <c r="AE670" s="234"/>
      <c r="AF670" s="234"/>
      <c r="AG670" s="234"/>
      <c r="AH670" s="234"/>
      <c r="AI670" s="234"/>
      <c r="AJ670" s="234"/>
      <c r="AK670" s="234"/>
      <c r="AL670" s="234"/>
      <c r="AM670" s="234"/>
      <c r="AN670" s="234"/>
      <c r="AO670" s="234"/>
      <c r="AP670" s="234"/>
      <c r="AQ670" s="234"/>
      <c r="AR670" s="234"/>
      <c r="AS670" s="234"/>
      <c r="AT670" s="234"/>
      <c r="AU670" s="234"/>
      <c r="AV670" s="234"/>
      <c r="AW670" s="234"/>
      <c r="AX670" s="234"/>
      <c r="AY670" s="234"/>
      <c r="AZ670" s="234"/>
    </row>
    <row r="671" spans="2:52" ht="12.75">
      <c r="B671" s="234"/>
      <c r="C671" s="234"/>
      <c r="D671" s="234"/>
      <c r="E671" s="234"/>
      <c r="F671" s="234"/>
      <c r="G671" s="234"/>
      <c r="H671" s="234"/>
      <c r="I671" s="234"/>
      <c r="J671" s="234"/>
      <c r="K671" s="234"/>
      <c r="L671" s="234"/>
      <c r="M671" s="234"/>
      <c r="N671" s="234"/>
      <c r="O671" s="234"/>
      <c r="P671" s="234"/>
      <c r="Q671" s="234"/>
      <c r="R671" s="234"/>
      <c r="S671" s="234"/>
      <c r="T671" s="234"/>
      <c r="U671" s="234"/>
      <c r="V671" s="234"/>
      <c r="W671" s="234"/>
      <c r="X671" s="234"/>
      <c r="Y671" s="234"/>
      <c r="Z671" s="234"/>
      <c r="AA671" s="234"/>
      <c r="AB671" s="234"/>
      <c r="AC671" s="234"/>
      <c r="AD671" s="234"/>
      <c r="AE671" s="234"/>
      <c r="AF671" s="234"/>
      <c r="AG671" s="234"/>
      <c r="AH671" s="234"/>
      <c r="AI671" s="234"/>
      <c r="AJ671" s="234"/>
      <c r="AK671" s="234"/>
      <c r="AL671" s="234"/>
      <c r="AM671" s="234"/>
      <c r="AN671" s="234"/>
      <c r="AO671" s="234"/>
      <c r="AP671" s="234"/>
      <c r="AQ671" s="234"/>
      <c r="AR671" s="234"/>
      <c r="AS671" s="234"/>
      <c r="AT671" s="234"/>
      <c r="AU671" s="234"/>
      <c r="AV671" s="234"/>
      <c r="AW671" s="234"/>
      <c r="AX671" s="234"/>
      <c r="AY671" s="234"/>
      <c r="AZ671" s="234"/>
    </row>
    <row r="672" spans="2:52" ht="12.75">
      <c r="B672" s="234"/>
      <c r="C672" s="234"/>
      <c r="D672" s="234"/>
      <c r="E672" s="234"/>
      <c r="F672" s="234"/>
      <c r="G672" s="234"/>
      <c r="H672" s="234"/>
      <c r="I672" s="234"/>
      <c r="J672" s="234"/>
      <c r="K672" s="234"/>
      <c r="L672" s="234"/>
      <c r="M672" s="234"/>
      <c r="N672" s="234"/>
      <c r="O672" s="234"/>
      <c r="P672" s="234"/>
      <c r="Q672" s="234"/>
      <c r="R672" s="234"/>
      <c r="S672" s="234"/>
      <c r="T672" s="234"/>
      <c r="U672" s="234"/>
      <c r="V672" s="234"/>
      <c r="W672" s="234"/>
      <c r="X672" s="234"/>
      <c r="Y672" s="234"/>
      <c r="Z672" s="234"/>
      <c r="AA672" s="234"/>
      <c r="AB672" s="234"/>
      <c r="AC672" s="234"/>
      <c r="AD672" s="234"/>
      <c r="AE672" s="234"/>
      <c r="AF672" s="234"/>
      <c r="AG672" s="234"/>
      <c r="AH672" s="234"/>
      <c r="AI672" s="234"/>
      <c r="AJ672" s="234"/>
      <c r="AK672" s="234"/>
      <c r="AL672" s="234"/>
      <c r="AM672" s="234"/>
      <c r="AN672" s="234"/>
      <c r="AO672" s="234"/>
      <c r="AP672" s="234"/>
      <c r="AQ672" s="234"/>
      <c r="AR672" s="234"/>
      <c r="AS672" s="234"/>
      <c r="AT672" s="234"/>
      <c r="AU672" s="234"/>
      <c r="AV672" s="234"/>
      <c r="AW672" s="234"/>
      <c r="AX672" s="234"/>
      <c r="AY672" s="234"/>
      <c r="AZ672" s="234"/>
    </row>
    <row r="673" spans="2:52" ht="12.75">
      <c r="B673" s="234"/>
      <c r="C673" s="234"/>
      <c r="D673" s="234"/>
      <c r="E673" s="234"/>
      <c r="F673" s="234"/>
      <c r="G673" s="234"/>
      <c r="H673" s="234"/>
      <c r="I673" s="234"/>
      <c r="J673" s="234"/>
      <c r="K673" s="234"/>
      <c r="L673" s="234"/>
      <c r="M673" s="234"/>
      <c r="N673" s="234"/>
      <c r="O673" s="234"/>
      <c r="P673" s="234"/>
      <c r="Q673" s="234"/>
      <c r="R673" s="234"/>
      <c r="S673" s="234"/>
      <c r="T673" s="234"/>
      <c r="U673" s="234"/>
      <c r="V673" s="234"/>
      <c r="W673" s="234"/>
      <c r="X673" s="234"/>
      <c r="Y673" s="234"/>
      <c r="Z673" s="234"/>
      <c r="AA673" s="234"/>
      <c r="AB673" s="234"/>
      <c r="AC673" s="234"/>
      <c r="AD673" s="234"/>
      <c r="AE673" s="234"/>
      <c r="AF673" s="234"/>
      <c r="AG673" s="234"/>
      <c r="AH673" s="234"/>
      <c r="AI673" s="234"/>
      <c r="AJ673" s="234"/>
      <c r="AK673" s="234"/>
      <c r="AL673" s="234"/>
      <c r="AM673" s="234"/>
      <c r="AN673" s="234"/>
      <c r="AO673" s="234"/>
      <c r="AP673" s="234"/>
      <c r="AQ673" s="234"/>
      <c r="AR673" s="234"/>
      <c r="AS673" s="234"/>
      <c r="AT673" s="234"/>
      <c r="AU673" s="234"/>
      <c r="AV673" s="234"/>
      <c r="AW673" s="234"/>
      <c r="AX673" s="234"/>
      <c r="AY673" s="234"/>
      <c r="AZ673" s="234"/>
    </row>
    <row r="674" spans="2:52" ht="12.75">
      <c r="B674" s="234"/>
      <c r="C674" s="234"/>
      <c r="D674" s="234"/>
      <c r="E674" s="234"/>
      <c r="F674" s="234"/>
      <c r="G674" s="234"/>
      <c r="H674" s="234"/>
      <c r="I674" s="234"/>
      <c r="J674" s="234"/>
      <c r="K674" s="234"/>
      <c r="L674" s="234"/>
      <c r="M674" s="234"/>
      <c r="N674" s="234"/>
      <c r="O674" s="234"/>
      <c r="P674" s="234"/>
      <c r="Q674" s="234"/>
      <c r="R674" s="234"/>
      <c r="S674" s="234"/>
      <c r="T674" s="234"/>
      <c r="U674" s="234"/>
      <c r="V674" s="234"/>
      <c r="W674" s="234"/>
      <c r="X674" s="234"/>
      <c r="Y674" s="234"/>
      <c r="Z674" s="234"/>
      <c r="AA674" s="234"/>
      <c r="AB674" s="234"/>
      <c r="AC674" s="234"/>
      <c r="AD674" s="234"/>
      <c r="AE674" s="234"/>
      <c r="AF674" s="234"/>
      <c r="AG674" s="234"/>
      <c r="AH674" s="234"/>
      <c r="AI674" s="234"/>
      <c r="AJ674" s="234"/>
      <c r="AK674" s="234"/>
      <c r="AL674" s="234"/>
      <c r="AM674" s="234"/>
      <c r="AN674" s="234"/>
      <c r="AO674" s="234"/>
      <c r="AP674" s="234"/>
      <c r="AQ674" s="234"/>
      <c r="AR674" s="234"/>
      <c r="AS674" s="234"/>
      <c r="AT674" s="234"/>
      <c r="AU674" s="234"/>
      <c r="AV674" s="234"/>
      <c r="AW674" s="234"/>
      <c r="AX674" s="234"/>
      <c r="AY674" s="234"/>
      <c r="AZ674" s="234"/>
    </row>
    <row r="675" spans="2:52" ht="12.75">
      <c r="B675" s="234"/>
      <c r="C675" s="234"/>
      <c r="D675" s="234"/>
      <c r="E675" s="234"/>
      <c r="F675" s="234"/>
      <c r="G675" s="234"/>
      <c r="H675" s="234"/>
      <c r="I675" s="234"/>
      <c r="J675" s="234"/>
      <c r="K675" s="234"/>
      <c r="L675" s="234"/>
      <c r="M675" s="234"/>
      <c r="N675" s="234"/>
      <c r="O675" s="234"/>
      <c r="P675" s="234"/>
      <c r="Q675" s="234"/>
      <c r="R675" s="234"/>
      <c r="S675" s="234"/>
      <c r="T675" s="234"/>
      <c r="U675" s="234"/>
      <c r="V675" s="234"/>
      <c r="W675" s="234"/>
      <c r="X675" s="234"/>
      <c r="Y675" s="234"/>
      <c r="Z675" s="234"/>
      <c r="AA675" s="234"/>
      <c r="AB675" s="234"/>
      <c r="AC675" s="234"/>
      <c r="AD675" s="234"/>
      <c r="AE675" s="234"/>
      <c r="AF675" s="234"/>
      <c r="AG675" s="234"/>
      <c r="AH675" s="234"/>
      <c r="AI675" s="234"/>
      <c r="AJ675" s="234"/>
      <c r="AK675" s="234"/>
      <c r="AL675" s="234"/>
      <c r="AM675" s="234"/>
      <c r="AN675" s="234"/>
      <c r="AO675" s="234"/>
      <c r="AP675" s="234"/>
      <c r="AQ675" s="234"/>
      <c r="AR675" s="234"/>
      <c r="AS675" s="234"/>
      <c r="AT675" s="234"/>
      <c r="AU675" s="234"/>
      <c r="AV675" s="234"/>
      <c r="AW675" s="234"/>
      <c r="AX675" s="234"/>
      <c r="AY675" s="234"/>
      <c r="AZ675" s="234"/>
    </row>
    <row r="676" spans="2:52" ht="12.75">
      <c r="B676" s="234"/>
      <c r="C676" s="234"/>
      <c r="D676" s="234"/>
      <c r="E676" s="234"/>
      <c r="F676" s="234"/>
      <c r="G676" s="234"/>
      <c r="H676" s="234"/>
      <c r="I676" s="234"/>
      <c r="J676" s="234"/>
      <c r="K676" s="234"/>
      <c r="L676" s="234"/>
      <c r="M676" s="234"/>
      <c r="N676" s="234"/>
      <c r="O676" s="234"/>
      <c r="P676" s="234"/>
      <c r="Q676" s="234"/>
      <c r="R676" s="234"/>
      <c r="S676" s="234"/>
      <c r="T676" s="234"/>
      <c r="U676" s="234"/>
      <c r="V676" s="234"/>
      <c r="W676" s="234"/>
      <c r="X676" s="234"/>
      <c r="Y676" s="234"/>
      <c r="Z676" s="234"/>
      <c r="AA676" s="234"/>
      <c r="AB676" s="234"/>
      <c r="AC676" s="234"/>
      <c r="AD676" s="234"/>
      <c r="AE676" s="234"/>
      <c r="AF676" s="234"/>
      <c r="AG676" s="234"/>
      <c r="AH676" s="234"/>
      <c r="AI676" s="234"/>
      <c r="AJ676" s="234"/>
      <c r="AK676" s="234"/>
      <c r="AL676" s="234"/>
      <c r="AM676" s="234"/>
      <c r="AN676" s="234"/>
      <c r="AO676" s="234"/>
      <c r="AP676" s="234"/>
      <c r="AQ676" s="234"/>
      <c r="AR676" s="234"/>
      <c r="AS676" s="234"/>
      <c r="AT676" s="234"/>
      <c r="AU676" s="234"/>
      <c r="AV676" s="234"/>
      <c r="AW676" s="234"/>
      <c r="AX676" s="234"/>
      <c r="AY676" s="234"/>
      <c r="AZ676" s="234"/>
    </row>
    <row r="677" spans="2:52" ht="12.75">
      <c r="B677" s="234"/>
      <c r="C677" s="234"/>
      <c r="D677" s="234"/>
      <c r="E677" s="234"/>
      <c r="F677" s="234"/>
      <c r="G677" s="234"/>
      <c r="H677" s="234"/>
      <c r="I677" s="234"/>
      <c r="J677" s="234"/>
      <c r="K677" s="234"/>
      <c r="L677" s="234"/>
      <c r="M677" s="234"/>
      <c r="N677" s="234"/>
      <c r="O677" s="234"/>
      <c r="P677" s="234"/>
      <c r="Q677" s="234"/>
      <c r="R677" s="234"/>
      <c r="S677" s="234"/>
      <c r="T677" s="234"/>
      <c r="U677" s="234"/>
      <c r="V677" s="234"/>
      <c r="W677" s="234"/>
      <c r="X677" s="234"/>
      <c r="Y677" s="234"/>
      <c r="Z677" s="234"/>
      <c r="AA677" s="234"/>
      <c r="AB677" s="234"/>
      <c r="AC677" s="234"/>
      <c r="AD677" s="234"/>
      <c r="AE677" s="234"/>
      <c r="AF677" s="234"/>
      <c r="AG677" s="234"/>
      <c r="AH677" s="234"/>
      <c r="AI677" s="234"/>
      <c r="AJ677" s="234"/>
      <c r="AK677" s="234"/>
      <c r="AL677" s="234"/>
      <c r="AM677" s="234"/>
      <c r="AN677" s="234"/>
      <c r="AO677" s="234"/>
      <c r="AP677" s="234"/>
      <c r="AQ677" s="234"/>
      <c r="AR677" s="234"/>
      <c r="AS677" s="234"/>
      <c r="AT677" s="234"/>
      <c r="AU677" s="234"/>
      <c r="AV677" s="234"/>
      <c r="AW677" s="234"/>
      <c r="AX677" s="234"/>
      <c r="AY677" s="234"/>
      <c r="AZ677" s="234"/>
    </row>
    <row r="678" spans="2:52" ht="12.75">
      <c r="B678" s="234"/>
      <c r="C678" s="234"/>
      <c r="D678" s="234"/>
      <c r="E678" s="234"/>
      <c r="F678" s="234"/>
      <c r="G678" s="234"/>
      <c r="H678" s="234"/>
      <c r="I678" s="234"/>
      <c r="J678" s="234"/>
      <c r="K678" s="234"/>
      <c r="L678" s="234"/>
      <c r="M678" s="234"/>
      <c r="N678" s="234"/>
      <c r="O678" s="234"/>
      <c r="P678" s="234"/>
      <c r="Q678" s="234"/>
      <c r="R678" s="234"/>
      <c r="S678" s="234"/>
      <c r="T678" s="234"/>
      <c r="U678" s="234"/>
      <c r="V678" s="234"/>
      <c r="W678" s="234"/>
      <c r="X678" s="234"/>
      <c r="Y678" s="234"/>
      <c r="Z678" s="234"/>
      <c r="AA678" s="234"/>
      <c r="AB678" s="234"/>
      <c r="AC678" s="234"/>
      <c r="AD678" s="234"/>
      <c r="AE678" s="234"/>
      <c r="AF678" s="234"/>
      <c r="AG678" s="234"/>
      <c r="AH678" s="234"/>
      <c r="AI678" s="234"/>
      <c r="AJ678" s="234"/>
      <c r="AK678" s="234"/>
      <c r="AL678" s="234"/>
      <c r="AM678" s="234"/>
      <c r="AN678" s="234"/>
      <c r="AO678" s="234"/>
      <c r="AP678" s="234"/>
      <c r="AQ678" s="234"/>
      <c r="AR678" s="234"/>
      <c r="AS678" s="234"/>
      <c r="AT678" s="234"/>
      <c r="AU678" s="234"/>
      <c r="AV678" s="234"/>
      <c r="AW678" s="234"/>
      <c r="AX678" s="234"/>
      <c r="AY678" s="234"/>
      <c r="AZ678" s="234"/>
    </row>
    <row r="679" spans="2:52" ht="12.75">
      <c r="B679" s="234"/>
      <c r="C679" s="234"/>
      <c r="D679" s="234"/>
      <c r="E679" s="234"/>
      <c r="F679" s="234"/>
      <c r="G679" s="234"/>
      <c r="H679" s="234"/>
      <c r="I679" s="234"/>
      <c r="J679" s="234"/>
      <c r="K679" s="234"/>
      <c r="L679" s="234"/>
      <c r="M679" s="234"/>
      <c r="N679" s="234"/>
      <c r="O679" s="234"/>
      <c r="P679" s="234"/>
      <c r="Q679" s="234"/>
      <c r="R679" s="234"/>
      <c r="S679" s="234"/>
      <c r="T679" s="234"/>
      <c r="U679" s="234"/>
      <c r="V679" s="234"/>
      <c r="W679" s="234"/>
      <c r="X679" s="234"/>
      <c r="Y679" s="234"/>
      <c r="Z679" s="234"/>
      <c r="AA679" s="234"/>
      <c r="AB679" s="234"/>
      <c r="AC679" s="234"/>
      <c r="AD679" s="234"/>
      <c r="AE679" s="234"/>
      <c r="AF679" s="234"/>
      <c r="AG679" s="234"/>
      <c r="AH679" s="234"/>
      <c r="AI679" s="234"/>
      <c r="AJ679" s="234"/>
      <c r="AK679" s="234"/>
      <c r="AL679" s="234"/>
      <c r="AM679" s="234"/>
      <c r="AN679" s="234"/>
      <c r="AO679" s="234"/>
      <c r="AP679" s="234"/>
      <c r="AQ679" s="234"/>
      <c r="AR679" s="234"/>
      <c r="AS679" s="234"/>
      <c r="AT679" s="234"/>
      <c r="AU679" s="234"/>
      <c r="AV679" s="234"/>
      <c r="AW679" s="234"/>
      <c r="AX679" s="234"/>
      <c r="AY679" s="234"/>
      <c r="AZ679" s="234"/>
    </row>
    <row r="680" spans="2:52" ht="12.75">
      <c r="B680" s="234"/>
      <c r="C680" s="234"/>
      <c r="D680" s="234"/>
      <c r="E680" s="234"/>
      <c r="F680" s="234"/>
      <c r="G680" s="234"/>
      <c r="H680" s="234"/>
      <c r="I680" s="234"/>
      <c r="J680" s="234"/>
      <c r="K680" s="234"/>
      <c r="L680" s="234"/>
      <c r="M680" s="234"/>
      <c r="N680" s="234"/>
      <c r="O680" s="234"/>
      <c r="P680" s="234"/>
      <c r="Q680" s="234"/>
      <c r="R680" s="234"/>
      <c r="S680" s="234"/>
      <c r="T680" s="234"/>
      <c r="U680" s="234"/>
      <c r="V680" s="234"/>
      <c r="W680" s="234"/>
      <c r="X680" s="234"/>
      <c r="Y680" s="234"/>
      <c r="Z680" s="234"/>
      <c r="AA680" s="234"/>
      <c r="AB680" s="234"/>
      <c r="AC680" s="234"/>
      <c r="AD680" s="234"/>
      <c r="AE680" s="234"/>
      <c r="AF680" s="234"/>
      <c r="AG680" s="234"/>
      <c r="AH680" s="234"/>
      <c r="AI680" s="234"/>
      <c r="AJ680" s="234"/>
      <c r="AK680" s="234"/>
      <c r="AL680" s="234"/>
      <c r="AM680" s="234"/>
      <c r="AN680" s="234"/>
      <c r="AO680" s="234"/>
      <c r="AP680" s="234"/>
      <c r="AQ680" s="234"/>
      <c r="AR680" s="234"/>
      <c r="AS680" s="234"/>
      <c r="AT680" s="234"/>
      <c r="AU680" s="234"/>
      <c r="AV680" s="234"/>
      <c r="AW680" s="234"/>
      <c r="AX680" s="234"/>
      <c r="AY680" s="234"/>
      <c r="AZ680" s="234"/>
    </row>
    <row r="681" spans="2:52" ht="12.75">
      <c r="B681" s="234"/>
      <c r="C681" s="234"/>
      <c r="D681" s="234"/>
      <c r="E681" s="234"/>
      <c r="F681" s="234"/>
      <c r="G681" s="234"/>
      <c r="H681" s="234"/>
      <c r="I681" s="234"/>
      <c r="J681" s="234"/>
      <c r="K681" s="234"/>
      <c r="L681" s="234"/>
      <c r="M681" s="234"/>
      <c r="N681" s="234"/>
      <c r="O681" s="234"/>
      <c r="P681" s="234"/>
      <c r="Q681" s="234"/>
      <c r="R681" s="234"/>
      <c r="S681" s="234"/>
      <c r="T681" s="234"/>
      <c r="U681" s="234"/>
      <c r="V681" s="234"/>
      <c r="W681" s="234"/>
      <c r="X681" s="234"/>
      <c r="Y681" s="234"/>
      <c r="Z681" s="234"/>
      <c r="AA681" s="234"/>
      <c r="AB681" s="234"/>
      <c r="AC681" s="234"/>
      <c r="AD681" s="234"/>
      <c r="AE681" s="234"/>
      <c r="AF681" s="234"/>
      <c r="AG681" s="234"/>
      <c r="AH681" s="234"/>
      <c r="AI681" s="234"/>
      <c r="AJ681" s="234"/>
      <c r="AK681" s="234"/>
      <c r="AL681" s="234"/>
      <c r="AM681" s="234"/>
      <c r="AN681" s="234"/>
      <c r="AO681" s="234"/>
      <c r="AP681" s="234"/>
      <c r="AQ681" s="234"/>
      <c r="AR681" s="234"/>
      <c r="AS681" s="234"/>
      <c r="AT681" s="234"/>
      <c r="AU681" s="234"/>
      <c r="AV681" s="234"/>
      <c r="AW681" s="234"/>
      <c r="AX681" s="234"/>
      <c r="AY681" s="234"/>
      <c r="AZ681" s="234"/>
    </row>
    <row r="682" spans="2:52" ht="12.75">
      <c r="B682" s="234"/>
      <c r="C682" s="234"/>
      <c r="D682" s="234"/>
      <c r="E682" s="234"/>
      <c r="F682" s="234"/>
      <c r="G682" s="234"/>
      <c r="H682" s="234"/>
      <c r="I682" s="234"/>
      <c r="J682" s="234"/>
      <c r="K682" s="234"/>
      <c r="L682" s="234"/>
      <c r="M682" s="234"/>
      <c r="N682" s="234"/>
      <c r="O682" s="234"/>
      <c r="P682" s="234"/>
      <c r="Q682" s="234"/>
      <c r="R682" s="234"/>
      <c r="S682" s="234"/>
      <c r="T682" s="234"/>
      <c r="U682" s="234"/>
      <c r="V682" s="234"/>
      <c r="W682" s="234"/>
      <c r="X682" s="234"/>
      <c r="Y682" s="234"/>
      <c r="Z682" s="234"/>
      <c r="AA682" s="234"/>
      <c r="AB682" s="234"/>
      <c r="AC682" s="234"/>
      <c r="AD682" s="234"/>
      <c r="AE682" s="234"/>
      <c r="AF682" s="234"/>
      <c r="AG682" s="234"/>
      <c r="AH682" s="234"/>
      <c r="AI682" s="234"/>
      <c r="AJ682" s="234"/>
      <c r="AK682" s="234"/>
      <c r="AL682" s="234"/>
      <c r="AM682" s="234"/>
      <c r="AN682" s="234"/>
      <c r="AO682" s="234"/>
      <c r="AP682" s="234"/>
      <c r="AQ682" s="234"/>
      <c r="AR682" s="234"/>
      <c r="AS682" s="234"/>
      <c r="AT682" s="234"/>
      <c r="AU682" s="234"/>
      <c r="AV682" s="234"/>
      <c r="AW682" s="234"/>
      <c r="AX682" s="234"/>
      <c r="AY682" s="234"/>
      <c r="AZ682" s="234"/>
    </row>
    <row r="683" spans="2:52" ht="12.75">
      <c r="B683" s="234"/>
      <c r="C683" s="234"/>
      <c r="D683" s="234"/>
      <c r="E683" s="234"/>
      <c r="F683" s="234"/>
      <c r="G683" s="234"/>
      <c r="H683" s="234"/>
      <c r="I683" s="234"/>
      <c r="J683" s="234"/>
      <c r="K683" s="234"/>
      <c r="L683" s="234"/>
      <c r="M683" s="234"/>
      <c r="N683" s="234"/>
      <c r="O683" s="234"/>
      <c r="P683" s="234"/>
      <c r="Q683" s="234"/>
      <c r="R683" s="234"/>
      <c r="S683" s="234"/>
      <c r="T683" s="234"/>
      <c r="U683" s="234"/>
      <c r="V683" s="234"/>
      <c r="W683" s="234"/>
      <c r="X683" s="234"/>
      <c r="Y683" s="234"/>
      <c r="Z683" s="234"/>
      <c r="AA683" s="234"/>
      <c r="AB683" s="234"/>
      <c r="AC683" s="234"/>
      <c r="AD683" s="234"/>
      <c r="AE683" s="234"/>
      <c r="AF683" s="234"/>
      <c r="AG683" s="234"/>
      <c r="AH683" s="234"/>
      <c r="AI683" s="234"/>
      <c r="AJ683" s="234"/>
      <c r="AK683" s="234"/>
      <c r="AL683" s="234"/>
      <c r="AM683" s="234"/>
      <c r="AN683" s="234"/>
      <c r="AO683" s="234"/>
      <c r="AP683" s="234"/>
      <c r="AQ683" s="234"/>
      <c r="AR683" s="234"/>
      <c r="AS683" s="234"/>
      <c r="AT683" s="234"/>
      <c r="AU683" s="234"/>
      <c r="AV683" s="234"/>
      <c r="AW683" s="234"/>
      <c r="AX683" s="234"/>
      <c r="AY683" s="234"/>
      <c r="AZ683" s="234"/>
    </row>
    <row r="684" spans="2:52" ht="12.75">
      <c r="B684" s="234"/>
      <c r="C684" s="234"/>
      <c r="D684" s="234"/>
      <c r="E684" s="234"/>
      <c r="F684" s="234"/>
      <c r="G684" s="234"/>
      <c r="H684" s="234"/>
      <c r="I684" s="234"/>
      <c r="J684" s="234"/>
      <c r="K684" s="234"/>
      <c r="L684" s="234"/>
      <c r="M684" s="234"/>
      <c r="N684" s="234"/>
      <c r="O684" s="234"/>
      <c r="P684" s="234"/>
      <c r="Q684" s="234"/>
      <c r="R684" s="234"/>
      <c r="S684" s="234"/>
      <c r="T684" s="234"/>
      <c r="U684" s="234"/>
      <c r="V684" s="234"/>
      <c r="W684" s="234"/>
      <c r="X684" s="234"/>
      <c r="Y684" s="234"/>
      <c r="Z684" s="234"/>
      <c r="AA684" s="234"/>
      <c r="AB684" s="234"/>
      <c r="AC684" s="234"/>
      <c r="AD684" s="234"/>
      <c r="AE684" s="234"/>
      <c r="AF684" s="234"/>
      <c r="AG684" s="234"/>
      <c r="AH684" s="234"/>
      <c r="AI684" s="234"/>
      <c r="AJ684" s="234"/>
      <c r="AK684" s="234"/>
      <c r="AL684" s="234"/>
      <c r="AM684" s="234"/>
      <c r="AN684" s="234"/>
      <c r="AO684" s="234"/>
      <c r="AP684" s="234"/>
      <c r="AQ684" s="234"/>
      <c r="AR684" s="234"/>
      <c r="AS684" s="234"/>
      <c r="AT684" s="234"/>
      <c r="AU684" s="234"/>
      <c r="AV684" s="234"/>
      <c r="AW684" s="234"/>
      <c r="AX684" s="234"/>
      <c r="AY684" s="234"/>
      <c r="AZ684" s="234"/>
    </row>
    <row r="685" spans="2:52" ht="12.75">
      <c r="B685" s="234"/>
      <c r="C685" s="234"/>
      <c r="D685" s="234"/>
      <c r="E685" s="234"/>
      <c r="F685" s="234"/>
      <c r="G685" s="234"/>
      <c r="H685" s="234"/>
      <c r="I685" s="234"/>
      <c r="J685" s="234"/>
      <c r="K685" s="234"/>
      <c r="L685" s="234"/>
      <c r="M685" s="234"/>
      <c r="N685" s="234"/>
      <c r="O685" s="234"/>
      <c r="P685" s="234"/>
      <c r="Q685" s="234"/>
      <c r="R685" s="234"/>
      <c r="S685" s="234"/>
      <c r="T685" s="234"/>
      <c r="U685" s="234"/>
      <c r="V685" s="234"/>
      <c r="W685" s="234"/>
      <c r="X685" s="234"/>
      <c r="Y685" s="234"/>
      <c r="Z685" s="234"/>
      <c r="AA685" s="234"/>
      <c r="AB685" s="234"/>
      <c r="AC685" s="234"/>
      <c r="AD685" s="234"/>
      <c r="AE685" s="234"/>
      <c r="AF685" s="234"/>
      <c r="AG685" s="234"/>
      <c r="AH685" s="234"/>
      <c r="AI685" s="234"/>
      <c r="AJ685" s="234"/>
      <c r="AK685" s="234"/>
      <c r="AL685" s="234"/>
      <c r="AM685" s="234"/>
      <c r="AN685" s="234"/>
      <c r="AO685" s="234"/>
      <c r="AP685" s="234"/>
      <c r="AQ685" s="234"/>
      <c r="AR685" s="234"/>
      <c r="AS685" s="234"/>
      <c r="AT685" s="234"/>
      <c r="AU685" s="234"/>
      <c r="AV685" s="234"/>
      <c r="AW685" s="234"/>
      <c r="AX685" s="234"/>
      <c r="AY685" s="234"/>
      <c r="AZ685" s="234"/>
    </row>
    <row r="686" spans="2:52" ht="12.75">
      <c r="B686" s="234"/>
      <c r="C686" s="234"/>
      <c r="D686" s="234"/>
      <c r="E686" s="234"/>
      <c r="F686" s="234"/>
      <c r="G686" s="234"/>
      <c r="H686" s="234"/>
      <c r="I686" s="234"/>
      <c r="J686" s="234"/>
      <c r="K686" s="234"/>
      <c r="L686" s="234"/>
      <c r="M686" s="234"/>
      <c r="N686" s="234"/>
      <c r="O686" s="234"/>
      <c r="P686" s="234"/>
      <c r="Q686" s="234"/>
      <c r="R686" s="234"/>
      <c r="S686" s="234"/>
      <c r="T686" s="234"/>
      <c r="U686" s="234"/>
      <c r="V686" s="234"/>
      <c r="W686" s="234"/>
      <c r="X686" s="234"/>
      <c r="Y686" s="234"/>
      <c r="Z686" s="234"/>
      <c r="AA686" s="234"/>
      <c r="AB686" s="234"/>
      <c r="AC686" s="234"/>
      <c r="AD686" s="234"/>
      <c r="AE686" s="234"/>
      <c r="AF686" s="234"/>
      <c r="AG686" s="234"/>
      <c r="AH686" s="234"/>
      <c r="AI686" s="234"/>
      <c r="AJ686" s="234"/>
      <c r="AK686" s="234"/>
      <c r="AL686" s="234"/>
      <c r="AM686" s="234"/>
      <c r="AN686" s="234"/>
      <c r="AO686" s="234"/>
      <c r="AP686" s="234"/>
      <c r="AQ686" s="234"/>
      <c r="AR686" s="234"/>
      <c r="AS686" s="234"/>
      <c r="AT686" s="234"/>
      <c r="AU686" s="234"/>
      <c r="AV686" s="234"/>
      <c r="AW686" s="234"/>
      <c r="AX686" s="234"/>
      <c r="AY686" s="234"/>
      <c r="AZ686" s="234"/>
    </row>
    <row r="687" spans="2:52" ht="12.75">
      <c r="B687" s="234"/>
      <c r="C687" s="234"/>
      <c r="D687" s="234"/>
      <c r="E687" s="234"/>
      <c r="F687" s="234"/>
      <c r="G687" s="234"/>
      <c r="H687" s="234"/>
      <c r="I687" s="234"/>
      <c r="J687" s="234"/>
      <c r="K687" s="234"/>
      <c r="L687" s="234"/>
      <c r="M687" s="234"/>
      <c r="N687" s="234"/>
      <c r="O687" s="234"/>
      <c r="P687" s="234"/>
      <c r="Q687" s="234"/>
      <c r="R687" s="234"/>
      <c r="S687" s="234"/>
      <c r="T687" s="234"/>
      <c r="U687" s="234"/>
      <c r="V687" s="234"/>
      <c r="W687" s="234"/>
      <c r="X687" s="234"/>
      <c r="Y687" s="234"/>
      <c r="Z687" s="234"/>
      <c r="AA687" s="234"/>
      <c r="AB687" s="234"/>
      <c r="AC687" s="234"/>
      <c r="AD687" s="234"/>
      <c r="AE687" s="234"/>
      <c r="AF687" s="234"/>
      <c r="AG687" s="234"/>
      <c r="AH687" s="234"/>
      <c r="AI687" s="234"/>
      <c r="AJ687" s="234"/>
      <c r="AK687" s="234"/>
      <c r="AL687" s="234"/>
      <c r="AM687" s="234"/>
      <c r="AN687" s="234"/>
      <c r="AO687" s="234"/>
      <c r="AP687" s="234"/>
      <c r="AQ687" s="234"/>
      <c r="AR687" s="234"/>
      <c r="AS687" s="234"/>
      <c r="AT687" s="234"/>
      <c r="AU687" s="234"/>
      <c r="AV687" s="234"/>
      <c r="AW687" s="234"/>
      <c r="AX687" s="234"/>
      <c r="AY687" s="234"/>
      <c r="AZ687" s="234"/>
    </row>
    <row r="688" spans="2:52" ht="12.75">
      <c r="B688" s="234"/>
      <c r="C688" s="234"/>
      <c r="D688" s="234"/>
      <c r="E688" s="234"/>
      <c r="F688" s="234"/>
      <c r="G688" s="234"/>
      <c r="H688" s="234"/>
      <c r="I688" s="234"/>
      <c r="J688" s="234"/>
      <c r="K688" s="234"/>
      <c r="L688" s="234"/>
      <c r="M688" s="234"/>
      <c r="N688" s="234"/>
      <c r="O688" s="234"/>
      <c r="P688" s="234"/>
      <c r="Q688" s="234"/>
      <c r="R688" s="234"/>
      <c r="S688" s="234"/>
      <c r="T688" s="234"/>
      <c r="U688" s="234"/>
      <c r="V688" s="234"/>
      <c r="W688" s="234"/>
      <c r="X688" s="234"/>
      <c r="Y688" s="234"/>
      <c r="Z688" s="234"/>
      <c r="AA688" s="234"/>
      <c r="AB688" s="234"/>
      <c r="AC688" s="234"/>
      <c r="AD688" s="234"/>
      <c r="AE688" s="234"/>
      <c r="AF688" s="234"/>
      <c r="AG688" s="234"/>
      <c r="AH688" s="234"/>
      <c r="AI688" s="234"/>
      <c r="AJ688" s="234"/>
      <c r="AK688" s="234"/>
      <c r="AL688" s="234"/>
      <c r="AM688" s="234"/>
      <c r="AN688" s="234"/>
      <c r="AO688" s="234"/>
      <c r="AP688" s="234"/>
      <c r="AQ688" s="234"/>
      <c r="AR688" s="234"/>
      <c r="AS688" s="234"/>
      <c r="AT688" s="234"/>
      <c r="AU688" s="234"/>
      <c r="AV688" s="234"/>
      <c r="AW688" s="234"/>
      <c r="AX688" s="234"/>
      <c r="AY688" s="234"/>
      <c r="AZ688" s="234"/>
    </row>
    <row r="689" spans="2:52" ht="12.75">
      <c r="B689" s="234"/>
      <c r="C689" s="234"/>
      <c r="D689" s="234"/>
      <c r="E689" s="234"/>
      <c r="F689" s="234"/>
      <c r="G689" s="234"/>
      <c r="H689" s="234"/>
      <c r="I689" s="234"/>
      <c r="J689" s="234"/>
      <c r="K689" s="234"/>
      <c r="L689" s="234"/>
      <c r="M689" s="234"/>
      <c r="N689" s="234"/>
      <c r="O689" s="234"/>
      <c r="P689" s="234"/>
      <c r="Q689" s="234"/>
      <c r="R689" s="234"/>
      <c r="S689" s="234"/>
      <c r="T689" s="234"/>
      <c r="U689" s="234"/>
      <c r="V689" s="234"/>
      <c r="W689" s="234"/>
      <c r="X689" s="234"/>
      <c r="Y689" s="234"/>
      <c r="Z689" s="234"/>
      <c r="AA689" s="234"/>
      <c r="AB689" s="234"/>
      <c r="AC689" s="234"/>
      <c r="AD689" s="234"/>
      <c r="AE689" s="234"/>
      <c r="AF689" s="234"/>
      <c r="AG689" s="234"/>
      <c r="AH689" s="234"/>
      <c r="AI689" s="234"/>
      <c r="AJ689" s="234"/>
      <c r="AK689" s="234"/>
      <c r="AL689" s="234"/>
      <c r="AM689" s="234"/>
      <c r="AN689" s="234"/>
      <c r="AO689" s="234"/>
      <c r="AP689" s="234"/>
      <c r="AQ689" s="234"/>
      <c r="AR689" s="234"/>
      <c r="AS689" s="234"/>
      <c r="AT689" s="234"/>
      <c r="AU689" s="234"/>
      <c r="AV689" s="234"/>
      <c r="AW689" s="234"/>
      <c r="AX689" s="234"/>
      <c r="AY689" s="234"/>
      <c r="AZ689" s="234"/>
    </row>
    <row r="690" spans="2:52" ht="12.75">
      <c r="B690" s="234"/>
      <c r="C690" s="234"/>
      <c r="D690" s="234"/>
      <c r="E690" s="234"/>
      <c r="F690" s="234"/>
      <c r="G690" s="234"/>
      <c r="H690" s="234"/>
      <c r="I690" s="234"/>
      <c r="J690" s="234"/>
      <c r="K690" s="234"/>
      <c r="L690" s="234"/>
      <c r="M690" s="234"/>
      <c r="N690" s="234"/>
      <c r="O690" s="234"/>
      <c r="P690" s="234"/>
      <c r="Q690" s="234"/>
      <c r="R690" s="234"/>
      <c r="S690" s="234"/>
      <c r="T690" s="234"/>
      <c r="U690" s="234"/>
      <c r="V690" s="234"/>
      <c r="W690" s="234"/>
      <c r="X690" s="234"/>
      <c r="Y690" s="234"/>
      <c r="Z690" s="234"/>
      <c r="AA690" s="234"/>
      <c r="AB690" s="234"/>
      <c r="AC690" s="234"/>
      <c r="AD690" s="234"/>
      <c r="AE690" s="234"/>
      <c r="AF690" s="234"/>
      <c r="AG690" s="234"/>
      <c r="AH690" s="234"/>
      <c r="AI690" s="234"/>
      <c r="AJ690" s="234"/>
      <c r="AK690" s="234"/>
      <c r="AL690" s="234"/>
      <c r="AM690" s="234"/>
      <c r="AN690" s="234"/>
      <c r="AO690" s="234"/>
      <c r="AP690" s="234"/>
      <c r="AQ690" s="234"/>
      <c r="AR690" s="234"/>
      <c r="AS690" s="234"/>
      <c r="AT690" s="234"/>
      <c r="AU690" s="234"/>
      <c r="AV690" s="234"/>
      <c r="AW690" s="234"/>
      <c r="AX690" s="234"/>
      <c r="AY690" s="234"/>
      <c r="AZ690" s="234"/>
    </row>
    <row r="691" spans="2:52" ht="12.75">
      <c r="B691" s="234"/>
      <c r="C691" s="234"/>
      <c r="D691" s="234"/>
      <c r="E691" s="234"/>
      <c r="F691" s="234"/>
      <c r="G691" s="234"/>
      <c r="H691" s="234"/>
      <c r="I691" s="234"/>
      <c r="J691" s="234"/>
      <c r="K691" s="234"/>
      <c r="L691" s="234"/>
      <c r="M691" s="234"/>
      <c r="N691" s="234"/>
      <c r="O691" s="234"/>
      <c r="P691" s="234"/>
      <c r="Q691" s="234"/>
      <c r="R691" s="234"/>
      <c r="S691" s="234"/>
      <c r="T691" s="234"/>
      <c r="U691" s="234"/>
      <c r="V691" s="234"/>
      <c r="W691" s="234"/>
      <c r="X691" s="234"/>
      <c r="Y691" s="234"/>
      <c r="Z691" s="234"/>
      <c r="AA691" s="234"/>
      <c r="AB691" s="234"/>
      <c r="AC691" s="234"/>
      <c r="AD691" s="234"/>
      <c r="AE691" s="234"/>
      <c r="AF691" s="234"/>
      <c r="AG691" s="234"/>
      <c r="AH691" s="234"/>
      <c r="AI691" s="234"/>
      <c r="AJ691" s="234"/>
      <c r="AK691" s="234"/>
      <c r="AL691" s="234"/>
      <c r="AM691" s="234"/>
      <c r="AN691" s="234"/>
      <c r="AO691" s="234"/>
      <c r="AP691" s="234"/>
      <c r="AQ691" s="234"/>
      <c r="AR691" s="234"/>
      <c r="AS691" s="234"/>
      <c r="AT691" s="234"/>
      <c r="AU691" s="234"/>
      <c r="AV691" s="234"/>
      <c r="AW691" s="234"/>
      <c r="AX691" s="234"/>
      <c r="AY691" s="234"/>
      <c r="AZ691" s="234"/>
    </row>
    <row r="692" spans="2:52" ht="12.75">
      <c r="B692" s="234"/>
      <c r="C692" s="234"/>
      <c r="D692" s="234"/>
      <c r="E692" s="234"/>
      <c r="F692" s="234"/>
      <c r="G692" s="234"/>
      <c r="H692" s="234"/>
      <c r="I692" s="234"/>
      <c r="J692" s="234"/>
      <c r="K692" s="234"/>
      <c r="L692" s="234"/>
      <c r="M692" s="234"/>
      <c r="N692" s="234"/>
      <c r="O692" s="234"/>
      <c r="P692" s="234"/>
      <c r="Q692" s="234"/>
      <c r="R692" s="234"/>
      <c r="S692" s="234"/>
      <c r="T692" s="234"/>
      <c r="U692" s="234"/>
      <c r="V692" s="234"/>
      <c r="W692" s="234"/>
      <c r="X692" s="234"/>
      <c r="Y692" s="234"/>
      <c r="Z692" s="234"/>
      <c r="AA692" s="234"/>
      <c r="AB692" s="234"/>
      <c r="AC692" s="234"/>
      <c r="AD692" s="234"/>
      <c r="AE692" s="234"/>
      <c r="AF692" s="234"/>
      <c r="AG692" s="234"/>
      <c r="AH692" s="234"/>
      <c r="AI692" s="234"/>
      <c r="AJ692" s="234"/>
      <c r="AK692" s="234"/>
      <c r="AL692" s="234"/>
      <c r="AM692" s="234"/>
      <c r="AN692" s="234"/>
      <c r="AO692" s="234"/>
      <c r="AP692" s="234"/>
      <c r="AQ692" s="234"/>
      <c r="AR692" s="234"/>
      <c r="AS692" s="234"/>
      <c r="AT692" s="234"/>
      <c r="AU692" s="234"/>
      <c r="AV692" s="234"/>
      <c r="AW692" s="234"/>
      <c r="AX692" s="234"/>
      <c r="AY692" s="234"/>
      <c r="AZ692" s="234"/>
    </row>
    <row r="693" spans="2:52" ht="12.75">
      <c r="B693" s="234"/>
      <c r="C693" s="234"/>
      <c r="D693" s="234"/>
      <c r="E693" s="234"/>
      <c r="F693" s="234"/>
      <c r="G693" s="234"/>
      <c r="H693" s="234"/>
      <c r="I693" s="234"/>
      <c r="J693" s="234"/>
      <c r="K693" s="234"/>
      <c r="L693" s="234"/>
      <c r="M693" s="234"/>
      <c r="N693" s="234"/>
      <c r="O693" s="234"/>
      <c r="P693" s="234"/>
      <c r="Q693" s="234"/>
      <c r="R693" s="234"/>
      <c r="S693" s="234"/>
      <c r="T693" s="234"/>
      <c r="U693" s="234"/>
      <c r="V693" s="234"/>
      <c r="W693" s="234"/>
      <c r="X693" s="234"/>
      <c r="Y693" s="234"/>
      <c r="Z693" s="234"/>
      <c r="AA693" s="234"/>
      <c r="AB693" s="234"/>
      <c r="AC693" s="234"/>
      <c r="AD693" s="234"/>
      <c r="AE693" s="234"/>
      <c r="AF693" s="234"/>
      <c r="AG693" s="234"/>
      <c r="AH693" s="234"/>
      <c r="AI693" s="234"/>
      <c r="AJ693" s="234"/>
      <c r="AK693" s="234"/>
      <c r="AL693" s="234"/>
      <c r="AM693" s="234"/>
      <c r="AN693" s="234"/>
      <c r="AO693" s="234"/>
      <c r="AP693" s="234"/>
      <c r="AQ693" s="234"/>
      <c r="AR693" s="234"/>
      <c r="AS693" s="234"/>
      <c r="AT693" s="234"/>
      <c r="AU693" s="234"/>
      <c r="AV693" s="234"/>
      <c r="AW693" s="234"/>
      <c r="AX693" s="234"/>
      <c r="AY693" s="234"/>
      <c r="AZ693" s="234"/>
    </row>
    <row r="694" spans="2:52" ht="12.75">
      <c r="B694" s="234"/>
      <c r="C694" s="234"/>
      <c r="D694" s="234"/>
      <c r="E694" s="234"/>
      <c r="F694" s="234"/>
      <c r="G694" s="234"/>
      <c r="H694" s="234"/>
      <c r="I694" s="234"/>
      <c r="J694" s="234"/>
      <c r="K694" s="234"/>
      <c r="L694" s="234"/>
      <c r="M694" s="234"/>
      <c r="N694" s="234"/>
      <c r="O694" s="234"/>
      <c r="P694" s="234"/>
      <c r="Q694" s="234"/>
      <c r="R694" s="234"/>
      <c r="S694" s="234"/>
      <c r="T694" s="234"/>
      <c r="U694" s="234"/>
      <c r="V694" s="234"/>
      <c r="W694" s="234"/>
      <c r="X694" s="234"/>
      <c r="Y694" s="234"/>
      <c r="Z694" s="234"/>
      <c r="AA694" s="234"/>
      <c r="AB694" s="234"/>
      <c r="AC694" s="234"/>
      <c r="AD694" s="234"/>
      <c r="AE694" s="234"/>
      <c r="AF694" s="234"/>
      <c r="AG694" s="234"/>
      <c r="AH694" s="234"/>
      <c r="AI694" s="234"/>
      <c r="AJ694" s="234"/>
      <c r="AK694" s="234"/>
      <c r="AL694" s="234"/>
      <c r="AM694" s="234"/>
      <c r="AN694" s="234"/>
      <c r="AO694" s="234"/>
      <c r="AP694" s="234"/>
      <c r="AQ694" s="234"/>
      <c r="AR694" s="234"/>
      <c r="AS694" s="234"/>
      <c r="AT694" s="234"/>
      <c r="AU694" s="234"/>
      <c r="AV694" s="234"/>
      <c r="AW694" s="234"/>
      <c r="AX694" s="234"/>
      <c r="AY694" s="234"/>
      <c r="AZ694" s="234"/>
    </row>
    <row r="695" spans="2:52" ht="12.75">
      <c r="B695" s="234"/>
      <c r="C695" s="234"/>
      <c r="D695" s="234"/>
      <c r="E695" s="234"/>
      <c r="F695" s="234"/>
      <c r="G695" s="234"/>
      <c r="H695" s="234"/>
      <c r="I695" s="234"/>
      <c r="J695" s="234"/>
      <c r="K695" s="234"/>
      <c r="L695" s="234"/>
      <c r="M695" s="234"/>
      <c r="N695" s="234"/>
      <c r="O695" s="234"/>
      <c r="P695" s="234"/>
      <c r="Q695" s="234"/>
      <c r="R695" s="234"/>
      <c r="S695" s="234"/>
      <c r="T695" s="234"/>
      <c r="U695" s="234"/>
      <c r="V695" s="234"/>
      <c r="W695" s="234"/>
      <c r="X695" s="234"/>
      <c r="Y695" s="234"/>
      <c r="Z695" s="234"/>
      <c r="AA695" s="234"/>
      <c r="AB695" s="234"/>
      <c r="AC695" s="234"/>
      <c r="AD695" s="234"/>
      <c r="AE695" s="234"/>
      <c r="AF695" s="234"/>
      <c r="AG695" s="234"/>
      <c r="AH695" s="234"/>
      <c r="AI695" s="234"/>
      <c r="AJ695" s="234"/>
      <c r="AK695" s="234"/>
      <c r="AL695" s="234"/>
      <c r="AM695" s="234"/>
      <c r="AN695" s="234"/>
      <c r="AO695" s="234"/>
      <c r="AP695" s="234"/>
      <c r="AQ695" s="234"/>
      <c r="AR695" s="234"/>
      <c r="AS695" s="234"/>
      <c r="AT695" s="234"/>
      <c r="AU695" s="234"/>
      <c r="AV695" s="234"/>
      <c r="AW695" s="234"/>
      <c r="AX695" s="234"/>
      <c r="AY695" s="234"/>
      <c r="AZ695" s="234"/>
    </row>
    <row r="696" spans="2:52" ht="12.75">
      <c r="B696" s="234"/>
      <c r="C696" s="234"/>
      <c r="D696" s="234"/>
      <c r="E696" s="234"/>
      <c r="F696" s="234"/>
      <c r="G696" s="234"/>
      <c r="H696" s="234"/>
      <c r="I696" s="234"/>
      <c r="J696" s="234"/>
      <c r="K696" s="234"/>
      <c r="L696" s="234"/>
      <c r="M696" s="234"/>
      <c r="N696" s="234"/>
      <c r="O696" s="234"/>
      <c r="P696" s="234"/>
      <c r="Q696" s="234"/>
      <c r="R696" s="234"/>
      <c r="S696" s="234"/>
      <c r="T696" s="234"/>
      <c r="U696" s="234"/>
      <c r="V696" s="234"/>
      <c r="W696" s="234"/>
      <c r="X696" s="234"/>
      <c r="Y696" s="234"/>
      <c r="Z696" s="234"/>
      <c r="AA696" s="234"/>
      <c r="AB696" s="234"/>
      <c r="AC696" s="234"/>
      <c r="AD696" s="234"/>
      <c r="AE696" s="234"/>
      <c r="AF696" s="234"/>
      <c r="AG696" s="234"/>
      <c r="AH696" s="234"/>
      <c r="AI696" s="234"/>
      <c r="AJ696" s="234"/>
      <c r="AK696" s="234"/>
      <c r="AL696" s="234"/>
      <c r="AM696" s="234"/>
      <c r="AN696" s="234"/>
      <c r="AO696" s="234"/>
      <c r="AP696" s="234"/>
      <c r="AQ696" s="234"/>
      <c r="AR696" s="234"/>
      <c r="AS696" s="234"/>
      <c r="AT696" s="234"/>
      <c r="AU696" s="234"/>
      <c r="AV696" s="234"/>
      <c r="AW696" s="234"/>
      <c r="AX696" s="234"/>
      <c r="AY696" s="234"/>
      <c r="AZ696" s="234"/>
    </row>
    <row r="697" spans="2:52" ht="12.75">
      <c r="B697" s="234"/>
      <c r="C697" s="234"/>
      <c r="D697" s="234"/>
      <c r="E697" s="234"/>
      <c r="F697" s="234"/>
      <c r="G697" s="234"/>
      <c r="H697" s="234"/>
      <c r="I697" s="234"/>
      <c r="J697" s="234"/>
      <c r="K697" s="234"/>
      <c r="L697" s="234"/>
      <c r="M697" s="234"/>
      <c r="N697" s="234"/>
      <c r="O697" s="234"/>
      <c r="P697" s="234"/>
      <c r="Q697" s="234"/>
      <c r="R697" s="234"/>
      <c r="S697" s="234"/>
      <c r="T697" s="234"/>
      <c r="U697" s="234"/>
      <c r="V697" s="234"/>
      <c r="W697" s="234"/>
      <c r="X697" s="234"/>
      <c r="Y697" s="234"/>
      <c r="Z697" s="234"/>
      <c r="AA697" s="234"/>
      <c r="AB697" s="234"/>
      <c r="AC697" s="234"/>
      <c r="AD697" s="234"/>
      <c r="AE697" s="234"/>
      <c r="AF697" s="234"/>
      <c r="AG697" s="234"/>
      <c r="AH697" s="234"/>
      <c r="AI697" s="234"/>
      <c r="AJ697" s="234"/>
      <c r="AK697" s="234"/>
      <c r="AL697" s="234"/>
      <c r="AM697" s="234"/>
      <c r="AN697" s="234"/>
      <c r="AO697" s="234"/>
      <c r="AP697" s="234"/>
      <c r="AQ697" s="234"/>
      <c r="AR697" s="234"/>
      <c r="AS697" s="234"/>
      <c r="AT697" s="234"/>
      <c r="AU697" s="234"/>
      <c r="AV697" s="234"/>
      <c r="AW697" s="234"/>
      <c r="AX697" s="234"/>
      <c r="AY697" s="234"/>
      <c r="AZ697" s="234"/>
    </row>
    <row r="698" spans="2:52" ht="12.75">
      <c r="B698" s="234"/>
      <c r="C698" s="234"/>
      <c r="D698" s="234"/>
      <c r="E698" s="234"/>
      <c r="F698" s="234"/>
      <c r="G698" s="234"/>
      <c r="H698" s="234"/>
      <c r="I698" s="234"/>
      <c r="J698" s="234"/>
      <c r="K698" s="234"/>
      <c r="L698" s="234"/>
      <c r="M698" s="234"/>
      <c r="N698" s="234"/>
      <c r="O698" s="234"/>
      <c r="P698" s="234"/>
      <c r="Q698" s="234"/>
      <c r="R698" s="234"/>
      <c r="S698" s="234"/>
      <c r="T698" s="234"/>
      <c r="U698" s="234"/>
      <c r="V698" s="234"/>
      <c r="W698" s="234"/>
      <c r="X698" s="234"/>
      <c r="Y698" s="234"/>
      <c r="Z698" s="234"/>
      <c r="AA698" s="234"/>
      <c r="AB698" s="234"/>
      <c r="AC698" s="234"/>
      <c r="AD698" s="234"/>
      <c r="AE698" s="234"/>
      <c r="AF698" s="234"/>
      <c r="AG698" s="234"/>
      <c r="AH698" s="234"/>
      <c r="AI698" s="234"/>
      <c r="AJ698" s="234"/>
      <c r="AK698" s="234"/>
      <c r="AL698" s="234"/>
      <c r="AM698" s="234"/>
      <c r="AN698" s="234"/>
      <c r="AO698" s="234"/>
      <c r="AP698" s="234"/>
      <c r="AQ698" s="234"/>
      <c r="AR698" s="234"/>
      <c r="AS698" s="234"/>
      <c r="AT698" s="234"/>
      <c r="AU698" s="234"/>
      <c r="AV698" s="234"/>
      <c r="AW698" s="234"/>
      <c r="AX698" s="234"/>
      <c r="AY698" s="234"/>
      <c r="AZ698" s="234"/>
    </row>
    <row r="699" spans="2:52" ht="12.75">
      <c r="B699" s="234"/>
      <c r="C699" s="234"/>
      <c r="D699" s="234"/>
      <c r="E699" s="234"/>
      <c r="F699" s="234"/>
      <c r="G699" s="234"/>
      <c r="H699" s="234"/>
      <c r="I699" s="234"/>
      <c r="J699" s="234"/>
      <c r="K699" s="234"/>
      <c r="L699" s="234"/>
      <c r="M699" s="234"/>
      <c r="N699" s="234"/>
      <c r="O699" s="234"/>
      <c r="P699" s="234"/>
      <c r="Q699" s="234"/>
      <c r="R699" s="234"/>
      <c r="S699" s="234"/>
      <c r="T699" s="234"/>
      <c r="U699" s="234"/>
      <c r="V699" s="234"/>
      <c r="W699" s="234"/>
      <c r="X699" s="234"/>
      <c r="Y699" s="234"/>
      <c r="Z699" s="234"/>
      <c r="AA699" s="234"/>
      <c r="AB699" s="234"/>
      <c r="AC699" s="234"/>
      <c r="AD699" s="234"/>
      <c r="AE699" s="234"/>
      <c r="AF699" s="234"/>
      <c r="AG699" s="234"/>
      <c r="AH699" s="234"/>
      <c r="AI699" s="234"/>
      <c r="AJ699" s="234"/>
      <c r="AK699" s="234"/>
      <c r="AL699" s="234"/>
      <c r="AM699" s="234"/>
      <c r="AN699" s="234"/>
      <c r="AO699" s="234"/>
      <c r="AP699" s="234"/>
      <c r="AQ699" s="234"/>
      <c r="AR699" s="234"/>
      <c r="AS699" s="234"/>
      <c r="AT699" s="234"/>
      <c r="AU699" s="234"/>
      <c r="AV699" s="234"/>
      <c r="AW699" s="234"/>
      <c r="AX699" s="234"/>
      <c r="AY699" s="234"/>
      <c r="AZ699" s="234"/>
    </row>
    <row r="700" spans="2:52" ht="12.75">
      <c r="B700" s="234"/>
      <c r="C700" s="234"/>
      <c r="D700" s="234"/>
      <c r="E700" s="234"/>
      <c r="F700" s="234"/>
      <c r="G700" s="234"/>
      <c r="H700" s="234"/>
      <c r="I700" s="234"/>
      <c r="J700" s="234"/>
      <c r="K700" s="234"/>
      <c r="L700" s="234"/>
      <c r="M700" s="234"/>
      <c r="N700" s="234"/>
      <c r="O700" s="234"/>
      <c r="P700" s="234"/>
      <c r="Q700" s="234"/>
      <c r="R700" s="234"/>
      <c r="S700" s="234"/>
      <c r="T700" s="234"/>
      <c r="U700" s="234"/>
      <c r="V700" s="234"/>
      <c r="W700" s="234"/>
      <c r="X700" s="234"/>
      <c r="Y700" s="234"/>
      <c r="Z700" s="234"/>
      <c r="AA700" s="234"/>
      <c r="AB700" s="234"/>
      <c r="AC700" s="234"/>
      <c r="AD700" s="234"/>
      <c r="AE700" s="234"/>
      <c r="AF700" s="234"/>
      <c r="AG700" s="234"/>
      <c r="AH700" s="234"/>
      <c r="AI700" s="234"/>
      <c r="AJ700" s="234"/>
      <c r="AK700" s="234"/>
      <c r="AL700" s="234"/>
      <c r="AM700" s="234"/>
      <c r="AN700" s="234"/>
      <c r="AO700" s="234"/>
      <c r="AP700" s="234"/>
      <c r="AQ700" s="234"/>
      <c r="AR700" s="234"/>
      <c r="AS700" s="234"/>
      <c r="AT700" s="234"/>
      <c r="AU700" s="234"/>
      <c r="AV700" s="234"/>
      <c r="AW700" s="234"/>
      <c r="AX700" s="234"/>
      <c r="AY700" s="234"/>
      <c r="AZ700" s="234"/>
    </row>
    <row r="701" spans="2:52" ht="12.75">
      <c r="B701" s="234"/>
      <c r="C701" s="234"/>
      <c r="D701" s="234"/>
      <c r="E701" s="234"/>
      <c r="F701" s="234"/>
      <c r="G701" s="234"/>
      <c r="H701" s="234"/>
      <c r="I701" s="234"/>
      <c r="J701" s="234"/>
      <c r="K701" s="234"/>
      <c r="L701" s="234"/>
      <c r="M701" s="234"/>
      <c r="N701" s="234"/>
      <c r="O701" s="234"/>
      <c r="P701" s="234"/>
      <c r="Q701" s="234"/>
      <c r="R701" s="234"/>
      <c r="S701" s="234"/>
      <c r="T701" s="234"/>
      <c r="U701" s="234"/>
      <c r="V701" s="234"/>
      <c r="W701" s="234"/>
      <c r="X701" s="234"/>
      <c r="Y701" s="234"/>
      <c r="Z701" s="234"/>
      <c r="AA701" s="234"/>
      <c r="AB701" s="234"/>
      <c r="AC701" s="234"/>
      <c r="AD701" s="234"/>
      <c r="AE701" s="234"/>
      <c r="AF701" s="234"/>
      <c r="AG701" s="234"/>
      <c r="AH701" s="234"/>
      <c r="AI701" s="234"/>
      <c r="AJ701" s="234"/>
      <c r="AK701" s="234"/>
      <c r="AL701" s="234"/>
      <c r="AM701" s="234"/>
      <c r="AN701" s="234"/>
      <c r="AO701" s="234"/>
      <c r="AP701" s="234"/>
      <c r="AQ701" s="234"/>
      <c r="AR701" s="234"/>
      <c r="AS701" s="234"/>
      <c r="AT701" s="234"/>
      <c r="AU701" s="234"/>
      <c r="AV701" s="234"/>
      <c r="AW701" s="234"/>
      <c r="AX701" s="234"/>
      <c r="AY701" s="234"/>
      <c r="AZ701" s="234"/>
    </row>
    <row r="702" spans="2:52" ht="12.75">
      <c r="B702" s="234"/>
      <c r="C702" s="234"/>
      <c r="D702" s="234"/>
      <c r="E702" s="234"/>
      <c r="F702" s="234"/>
      <c r="G702" s="234"/>
      <c r="H702" s="234"/>
      <c r="I702" s="234"/>
      <c r="J702" s="234"/>
      <c r="K702" s="234"/>
      <c r="L702" s="234"/>
      <c r="M702" s="234"/>
      <c r="N702" s="234"/>
      <c r="O702" s="234"/>
      <c r="P702" s="234"/>
      <c r="Q702" s="234"/>
      <c r="R702" s="234"/>
      <c r="S702" s="234"/>
      <c r="T702" s="234"/>
      <c r="U702" s="234"/>
      <c r="V702" s="234"/>
      <c r="W702" s="234"/>
      <c r="X702" s="234"/>
      <c r="Y702" s="234"/>
      <c r="Z702" s="234"/>
      <c r="AA702" s="234"/>
      <c r="AB702" s="234"/>
      <c r="AC702" s="234"/>
      <c r="AD702" s="234"/>
      <c r="AE702" s="234"/>
      <c r="AF702" s="234"/>
      <c r="AG702" s="234"/>
      <c r="AH702" s="234"/>
      <c r="AI702" s="234"/>
      <c r="AJ702" s="234"/>
      <c r="AK702" s="234"/>
      <c r="AL702" s="234"/>
      <c r="AM702" s="234"/>
      <c r="AN702" s="234"/>
      <c r="AO702" s="234"/>
      <c r="AP702" s="234"/>
      <c r="AQ702" s="234"/>
      <c r="AR702" s="234"/>
      <c r="AS702" s="234"/>
      <c r="AT702" s="234"/>
      <c r="AU702" s="234"/>
      <c r="AV702" s="234"/>
      <c r="AW702" s="234"/>
      <c r="AX702" s="234"/>
      <c r="AY702" s="234"/>
      <c r="AZ702" s="234"/>
    </row>
    <row r="703" spans="2:52" ht="12.75">
      <c r="B703" s="234"/>
      <c r="C703" s="234"/>
      <c r="D703" s="234"/>
      <c r="E703" s="234"/>
      <c r="F703" s="234"/>
      <c r="G703" s="234"/>
      <c r="H703" s="234"/>
      <c r="I703" s="234"/>
      <c r="J703" s="234"/>
      <c r="K703" s="234"/>
      <c r="L703" s="234"/>
      <c r="M703" s="234"/>
      <c r="N703" s="234"/>
      <c r="O703" s="234"/>
      <c r="P703" s="234"/>
      <c r="Q703" s="234"/>
      <c r="R703" s="234"/>
      <c r="S703" s="234"/>
      <c r="T703" s="234"/>
      <c r="U703" s="234"/>
      <c r="V703" s="234"/>
      <c r="W703" s="234"/>
      <c r="X703" s="234"/>
      <c r="Y703" s="234"/>
      <c r="Z703" s="234"/>
      <c r="AA703" s="234"/>
      <c r="AB703" s="234"/>
      <c r="AC703" s="234"/>
      <c r="AD703" s="234"/>
      <c r="AE703" s="234"/>
      <c r="AF703" s="234"/>
      <c r="AG703" s="234"/>
      <c r="AH703" s="234"/>
      <c r="AI703" s="234"/>
      <c r="AJ703" s="234"/>
      <c r="AK703" s="234"/>
      <c r="AL703" s="234"/>
      <c r="AM703" s="234"/>
      <c r="AN703" s="234"/>
      <c r="AO703" s="234"/>
      <c r="AP703" s="234"/>
      <c r="AQ703" s="234"/>
      <c r="AR703" s="234"/>
      <c r="AS703" s="234"/>
      <c r="AT703" s="234"/>
      <c r="AU703" s="234"/>
      <c r="AV703" s="234"/>
      <c r="AW703" s="234"/>
      <c r="AX703" s="234"/>
      <c r="AY703" s="234"/>
      <c r="AZ703" s="234"/>
    </row>
    <row r="704" spans="2:52" ht="12.75">
      <c r="B704" s="234"/>
      <c r="C704" s="234"/>
      <c r="D704" s="234"/>
      <c r="E704" s="234"/>
      <c r="F704" s="234"/>
      <c r="G704" s="234"/>
      <c r="H704" s="234"/>
      <c r="I704" s="234"/>
      <c r="J704" s="234"/>
      <c r="K704" s="234"/>
      <c r="L704" s="234"/>
      <c r="M704" s="234"/>
      <c r="N704" s="234"/>
      <c r="O704" s="234"/>
      <c r="P704" s="234"/>
      <c r="Q704" s="234"/>
      <c r="R704" s="234"/>
      <c r="S704" s="234"/>
      <c r="T704" s="234"/>
      <c r="U704" s="234"/>
      <c r="V704" s="234"/>
      <c r="W704" s="234"/>
      <c r="X704" s="234"/>
      <c r="Y704" s="234"/>
      <c r="Z704" s="234"/>
      <c r="AA704" s="234"/>
      <c r="AB704" s="234"/>
      <c r="AC704" s="234"/>
      <c r="AD704" s="234"/>
      <c r="AE704" s="234"/>
      <c r="AF704" s="234"/>
      <c r="AG704" s="234"/>
      <c r="AH704" s="234"/>
      <c r="AI704" s="234"/>
      <c r="AJ704" s="234"/>
      <c r="AK704" s="234"/>
      <c r="AL704" s="234"/>
      <c r="AM704" s="234"/>
      <c r="AN704" s="234"/>
      <c r="AO704" s="234"/>
      <c r="AP704" s="234"/>
      <c r="AQ704" s="234"/>
      <c r="AR704" s="234"/>
      <c r="AS704" s="234"/>
      <c r="AT704" s="234"/>
      <c r="AU704" s="234"/>
      <c r="AV704" s="234"/>
      <c r="AW704" s="234"/>
      <c r="AX704" s="234"/>
      <c r="AY704" s="234"/>
      <c r="AZ704" s="234"/>
    </row>
    <row r="705" spans="2:52" ht="12.75">
      <c r="B705" s="234"/>
      <c r="C705" s="234"/>
      <c r="D705" s="234"/>
      <c r="E705" s="234"/>
      <c r="F705" s="234"/>
      <c r="G705" s="234"/>
      <c r="H705" s="234"/>
      <c r="I705" s="234"/>
      <c r="J705" s="234"/>
      <c r="K705" s="234"/>
      <c r="L705" s="234"/>
      <c r="M705" s="234"/>
      <c r="N705" s="234"/>
      <c r="O705" s="234"/>
      <c r="P705" s="234"/>
      <c r="Q705" s="234"/>
      <c r="R705" s="234"/>
      <c r="S705" s="234"/>
      <c r="T705" s="234"/>
      <c r="U705" s="234"/>
      <c r="V705" s="234"/>
      <c r="W705" s="234"/>
      <c r="X705" s="234"/>
      <c r="Y705" s="234"/>
      <c r="Z705" s="234"/>
      <c r="AA705" s="234"/>
      <c r="AB705" s="234"/>
      <c r="AC705" s="234"/>
      <c r="AD705" s="234"/>
      <c r="AE705" s="234"/>
      <c r="AF705" s="234"/>
      <c r="AG705" s="234"/>
      <c r="AH705" s="234"/>
      <c r="AI705" s="234"/>
      <c r="AJ705" s="234"/>
      <c r="AK705" s="234"/>
      <c r="AL705" s="234"/>
      <c r="AM705" s="234"/>
      <c r="AN705" s="234"/>
      <c r="AO705" s="234"/>
      <c r="AP705" s="234"/>
      <c r="AQ705" s="234"/>
      <c r="AR705" s="234"/>
      <c r="AS705" s="234"/>
      <c r="AT705" s="234"/>
      <c r="AU705" s="234"/>
      <c r="AV705" s="234"/>
      <c r="AW705" s="234"/>
      <c r="AX705" s="234"/>
      <c r="AY705" s="234"/>
      <c r="AZ705" s="234"/>
    </row>
    <row r="706" spans="2:52" ht="12.75">
      <c r="B706" s="234"/>
      <c r="C706" s="234"/>
      <c r="D706" s="234"/>
      <c r="E706" s="234"/>
      <c r="F706" s="234"/>
      <c r="G706" s="234"/>
      <c r="H706" s="234"/>
      <c r="I706" s="234"/>
      <c r="J706" s="234"/>
      <c r="K706" s="234"/>
      <c r="L706" s="234"/>
      <c r="M706" s="234"/>
      <c r="N706" s="234"/>
      <c r="O706" s="234"/>
      <c r="P706" s="234"/>
      <c r="Q706" s="234"/>
      <c r="R706" s="234"/>
      <c r="S706" s="234"/>
      <c r="T706" s="234"/>
      <c r="U706" s="234"/>
      <c r="V706" s="234"/>
      <c r="W706" s="234"/>
      <c r="X706" s="234"/>
      <c r="Y706" s="234"/>
      <c r="Z706" s="234"/>
      <c r="AA706" s="234"/>
      <c r="AB706" s="234"/>
      <c r="AC706" s="234"/>
      <c r="AD706" s="234"/>
      <c r="AE706" s="234"/>
      <c r="AF706" s="234"/>
      <c r="AG706" s="234"/>
      <c r="AH706" s="234"/>
      <c r="AI706" s="234"/>
      <c r="AJ706" s="234"/>
      <c r="AK706" s="234"/>
      <c r="AL706" s="234"/>
      <c r="AM706" s="234"/>
      <c r="AN706" s="234"/>
      <c r="AO706" s="234"/>
      <c r="AP706" s="234"/>
      <c r="AQ706" s="234"/>
      <c r="AR706" s="234"/>
      <c r="AS706" s="234"/>
      <c r="AT706" s="234"/>
      <c r="AU706" s="234"/>
      <c r="AV706" s="234"/>
      <c r="AW706" s="234"/>
      <c r="AX706" s="234"/>
      <c r="AY706" s="234"/>
      <c r="AZ706" s="234"/>
    </row>
    <row r="707" spans="2:52" ht="12.75">
      <c r="B707" s="234"/>
      <c r="C707" s="234"/>
      <c r="D707" s="234"/>
      <c r="E707" s="234"/>
      <c r="F707" s="234"/>
      <c r="G707" s="234"/>
      <c r="H707" s="234"/>
      <c r="I707" s="234"/>
      <c r="J707" s="234"/>
      <c r="K707" s="234"/>
      <c r="L707" s="234"/>
      <c r="M707" s="234"/>
      <c r="N707" s="234"/>
      <c r="O707" s="234"/>
      <c r="P707" s="234"/>
      <c r="Q707" s="234"/>
      <c r="R707" s="234"/>
      <c r="S707" s="234"/>
      <c r="T707" s="234"/>
      <c r="U707" s="234"/>
      <c r="V707" s="234"/>
      <c r="W707" s="234"/>
      <c r="X707" s="234"/>
      <c r="Y707" s="234"/>
      <c r="Z707" s="234"/>
      <c r="AA707" s="234"/>
      <c r="AB707" s="234"/>
      <c r="AC707" s="234"/>
      <c r="AD707" s="234"/>
      <c r="AE707" s="234"/>
      <c r="AF707" s="234"/>
      <c r="AG707" s="234"/>
      <c r="AH707" s="234"/>
      <c r="AI707" s="234"/>
      <c r="AJ707" s="234"/>
      <c r="AK707" s="234"/>
      <c r="AL707" s="234"/>
      <c r="AM707" s="234"/>
      <c r="AN707" s="234"/>
      <c r="AO707" s="234"/>
      <c r="AP707" s="234"/>
      <c r="AQ707" s="234"/>
      <c r="AR707" s="234"/>
      <c r="AS707" s="234"/>
      <c r="AT707" s="234"/>
      <c r="AU707" s="234"/>
      <c r="AV707" s="234"/>
      <c r="AW707" s="234"/>
      <c r="AX707" s="234"/>
      <c r="AY707" s="234"/>
      <c r="AZ707" s="234"/>
    </row>
    <row r="708" spans="2:52" ht="12.75">
      <c r="B708" s="234"/>
      <c r="C708" s="234"/>
      <c r="D708" s="234"/>
      <c r="E708" s="234"/>
      <c r="F708" s="234"/>
      <c r="G708" s="234"/>
      <c r="H708" s="234"/>
      <c r="I708" s="234"/>
      <c r="J708" s="234"/>
      <c r="K708" s="234"/>
      <c r="L708" s="234"/>
      <c r="M708" s="234"/>
      <c r="N708" s="234"/>
      <c r="O708" s="234"/>
      <c r="P708" s="234"/>
      <c r="Q708" s="234"/>
      <c r="R708" s="234"/>
      <c r="S708" s="234"/>
      <c r="T708" s="234"/>
      <c r="U708" s="234"/>
      <c r="V708" s="234"/>
      <c r="W708" s="234"/>
      <c r="X708" s="234"/>
      <c r="Y708" s="234"/>
      <c r="Z708" s="234"/>
      <c r="AA708" s="234"/>
      <c r="AB708" s="234"/>
      <c r="AC708" s="234"/>
      <c r="AD708" s="234"/>
      <c r="AE708" s="234"/>
      <c r="AF708" s="234"/>
      <c r="AG708" s="234"/>
      <c r="AH708" s="234"/>
      <c r="AI708" s="234"/>
      <c r="AJ708" s="234"/>
      <c r="AK708" s="234"/>
      <c r="AL708" s="234"/>
      <c r="AM708" s="234"/>
      <c r="AN708" s="234"/>
      <c r="AO708" s="234"/>
      <c r="AP708" s="234"/>
      <c r="AQ708" s="234"/>
      <c r="AR708" s="234"/>
      <c r="AS708" s="234"/>
      <c r="AT708" s="234"/>
      <c r="AU708" s="234"/>
      <c r="AV708" s="234"/>
      <c r="AW708" s="234"/>
      <c r="AX708" s="234"/>
      <c r="AY708" s="234"/>
      <c r="AZ708" s="234"/>
    </row>
    <row r="709" spans="2:52" ht="12.75">
      <c r="B709" s="234"/>
      <c r="C709" s="234"/>
      <c r="D709" s="234"/>
      <c r="E709" s="234"/>
      <c r="F709" s="234"/>
      <c r="G709" s="234"/>
      <c r="H709" s="234"/>
      <c r="I709" s="234"/>
      <c r="J709" s="234"/>
      <c r="K709" s="234"/>
      <c r="L709" s="234"/>
      <c r="M709" s="234"/>
      <c r="N709" s="234"/>
      <c r="O709" s="234"/>
      <c r="P709" s="234"/>
      <c r="Q709" s="234"/>
      <c r="R709" s="234"/>
      <c r="S709" s="234"/>
      <c r="T709" s="234"/>
      <c r="U709" s="234"/>
      <c r="V709" s="234"/>
      <c r="W709" s="234"/>
      <c r="X709" s="234"/>
      <c r="Y709" s="234"/>
      <c r="Z709" s="234"/>
      <c r="AA709" s="234"/>
      <c r="AB709" s="234"/>
      <c r="AC709" s="234"/>
      <c r="AD709" s="234"/>
      <c r="AE709" s="234"/>
      <c r="AF709" s="234"/>
      <c r="AG709" s="234"/>
      <c r="AH709" s="234"/>
      <c r="AI709" s="234"/>
      <c r="AJ709" s="234"/>
      <c r="AK709" s="234"/>
      <c r="AL709" s="234"/>
      <c r="AM709" s="234"/>
      <c r="AN709" s="234"/>
      <c r="AO709" s="234"/>
      <c r="AP709" s="234"/>
      <c r="AQ709" s="234"/>
      <c r="AR709" s="234"/>
      <c r="AS709" s="234"/>
      <c r="AT709" s="234"/>
      <c r="AU709" s="234"/>
      <c r="AV709" s="234"/>
      <c r="AW709" s="234"/>
      <c r="AX709" s="234"/>
      <c r="AY709" s="234"/>
      <c r="AZ709" s="234"/>
    </row>
    <row r="710" spans="2:52" ht="12.75">
      <c r="B710" s="234"/>
      <c r="C710" s="234"/>
      <c r="D710" s="234"/>
      <c r="E710" s="234"/>
      <c r="F710" s="234"/>
      <c r="G710" s="234"/>
      <c r="H710" s="234"/>
      <c r="I710" s="234"/>
      <c r="J710" s="234"/>
      <c r="K710" s="234"/>
      <c r="L710" s="234"/>
      <c r="M710" s="234"/>
      <c r="N710" s="234"/>
      <c r="O710" s="234"/>
      <c r="P710" s="234"/>
      <c r="Q710" s="234"/>
      <c r="R710" s="234"/>
      <c r="S710" s="234"/>
      <c r="T710" s="234"/>
      <c r="U710" s="234"/>
      <c r="V710" s="234"/>
      <c r="W710" s="234"/>
      <c r="X710" s="234"/>
      <c r="Y710" s="234"/>
      <c r="Z710" s="234"/>
      <c r="AA710" s="234"/>
      <c r="AB710" s="234"/>
      <c r="AC710" s="234"/>
      <c r="AD710" s="234"/>
      <c r="AE710" s="234"/>
      <c r="AF710" s="234"/>
      <c r="AG710" s="234"/>
      <c r="AH710" s="234"/>
      <c r="AI710" s="234"/>
      <c r="AJ710" s="234"/>
      <c r="AK710" s="234"/>
      <c r="AL710" s="234"/>
      <c r="AM710" s="234"/>
      <c r="AN710" s="234"/>
      <c r="AO710" s="234"/>
      <c r="AP710" s="234"/>
      <c r="AQ710" s="234"/>
      <c r="AR710" s="234"/>
      <c r="AS710" s="234"/>
      <c r="AT710" s="234"/>
      <c r="AU710" s="234"/>
      <c r="AV710" s="234"/>
      <c r="AW710" s="234"/>
      <c r="AX710" s="234"/>
      <c r="AY710" s="234"/>
      <c r="AZ710" s="234"/>
    </row>
    <row r="711" spans="2:52" ht="12.75">
      <c r="B711" s="234"/>
      <c r="C711" s="234"/>
      <c r="D711" s="234"/>
      <c r="E711" s="234"/>
      <c r="F711" s="234"/>
      <c r="G711" s="234"/>
      <c r="H711" s="234"/>
      <c r="I711" s="234"/>
      <c r="J711" s="234"/>
      <c r="K711" s="234"/>
      <c r="L711" s="234"/>
      <c r="M711" s="234"/>
      <c r="N711" s="234"/>
      <c r="O711" s="234"/>
      <c r="P711" s="234"/>
      <c r="Q711" s="234"/>
      <c r="R711" s="234"/>
      <c r="S711" s="234"/>
      <c r="T711" s="234"/>
      <c r="U711" s="234"/>
      <c r="V711" s="234"/>
      <c r="W711" s="234"/>
      <c r="X711" s="234"/>
      <c r="Y711" s="234"/>
      <c r="Z711" s="234"/>
      <c r="AA711" s="234"/>
      <c r="AB711" s="234"/>
      <c r="AC711" s="234"/>
      <c r="AD711" s="234"/>
      <c r="AE711" s="234"/>
      <c r="AF711" s="234"/>
      <c r="AG711" s="234"/>
      <c r="AH711" s="234"/>
      <c r="AI711" s="234"/>
      <c r="AJ711" s="234"/>
      <c r="AK711" s="234"/>
      <c r="AL711" s="234"/>
      <c r="AM711" s="234"/>
      <c r="AN711" s="234"/>
      <c r="AO711" s="234"/>
      <c r="AP711" s="234"/>
      <c r="AQ711" s="234"/>
      <c r="AR711" s="234"/>
      <c r="AS711" s="234"/>
      <c r="AT711" s="234"/>
      <c r="AU711" s="234"/>
      <c r="AV711" s="234"/>
      <c r="AW711" s="234"/>
      <c r="AX711" s="234"/>
      <c r="AY711" s="234"/>
      <c r="AZ711" s="234"/>
    </row>
    <row r="712" spans="2:52" ht="12.75">
      <c r="B712" s="234"/>
      <c r="C712" s="234"/>
      <c r="D712" s="234"/>
      <c r="E712" s="234"/>
      <c r="F712" s="234"/>
      <c r="G712" s="234"/>
      <c r="H712" s="234"/>
      <c r="I712" s="234"/>
      <c r="J712" s="234"/>
      <c r="K712" s="234"/>
      <c r="L712" s="234"/>
      <c r="M712" s="234"/>
      <c r="N712" s="234"/>
      <c r="O712" s="234"/>
      <c r="P712" s="234"/>
      <c r="Q712" s="234"/>
      <c r="R712" s="234"/>
      <c r="S712" s="234"/>
      <c r="T712" s="234"/>
      <c r="U712" s="234"/>
      <c r="V712" s="234"/>
      <c r="W712" s="234"/>
      <c r="X712" s="234"/>
      <c r="Y712" s="234"/>
      <c r="Z712" s="234"/>
      <c r="AA712" s="234"/>
      <c r="AB712" s="234"/>
      <c r="AC712" s="234"/>
      <c r="AD712" s="234"/>
      <c r="AE712" s="234"/>
      <c r="AF712" s="234"/>
      <c r="AG712" s="234"/>
      <c r="AH712" s="234"/>
      <c r="AI712" s="234"/>
      <c r="AJ712" s="234"/>
      <c r="AK712" s="234"/>
      <c r="AL712" s="234"/>
      <c r="AM712" s="234"/>
      <c r="AN712" s="234"/>
      <c r="AO712" s="234"/>
      <c r="AP712" s="234"/>
      <c r="AQ712" s="234"/>
      <c r="AR712" s="234"/>
      <c r="AS712" s="234"/>
      <c r="AT712" s="234"/>
      <c r="AU712" s="234"/>
      <c r="AV712" s="234"/>
      <c r="AW712" s="234"/>
      <c r="AX712" s="234"/>
      <c r="AY712" s="234"/>
      <c r="AZ712" s="234"/>
    </row>
    <row r="713" spans="2:52" ht="12.75">
      <c r="B713" s="234"/>
      <c r="C713" s="234"/>
      <c r="D713" s="234"/>
      <c r="E713" s="234"/>
      <c r="F713" s="234"/>
      <c r="G713" s="234"/>
      <c r="H713" s="234"/>
      <c r="I713" s="234"/>
      <c r="J713" s="234"/>
      <c r="K713" s="234"/>
      <c r="L713" s="234"/>
      <c r="M713" s="234"/>
      <c r="N713" s="234"/>
      <c r="O713" s="234"/>
      <c r="P713" s="234"/>
      <c r="Q713" s="234"/>
      <c r="R713" s="234"/>
      <c r="S713" s="234"/>
      <c r="T713" s="234"/>
      <c r="U713" s="234"/>
      <c r="V713" s="234"/>
      <c r="W713" s="234"/>
      <c r="X713" s="234"/>
      <c r="Y713" s="234"/>
      <c r="Z713" s="234"/>
      <c r="AA713" s="234"/>
      <c r="AB713" s="234"/>
      <c r="AC713" s="234"/>
      <c r="AD713" s="234"/>
      <c r="AE713" s="234"/>
      <c r="AF713" s="234"/>
      <c r="AG713" s="234"/>
      <c r="AH713" s="234"/>
      <c r="AI713" s="234"/>
      <c r="AJ713" s="234"/>
      <c r="AK713" s="234"/>
      <c r="AL713" s="234"/>
      <c r="AM713" s="234"/>
      <c r="AN713" s="234"/>
      <c r="AO713" s="234"/>
      <c r="AP713" s="234"/>
      <c r="AQ713" s="234"/>
      <c r="AR713" s="234"/>
      <c r="AS713" s="234"/>
      <c r="AT713" s="234"/>
      <c r="AU713" s="234"/>
      <c r="AV713" s="234"/>
      <c r="AW713" s="234"/>
      <c r="AX713" s="234"/>
      <c r="AY713" s="234"/>
      <c r="AZ713" s="234"/>
    </row>
    <row r="714" spans="2:52" ht="12.75">
      <c r="B714" s="234"/>
      <c r="C714" s="234"/>
      <c r="D714" s="234"/>
      <c r="E714" s="234"/>
      <c r="F714" s="234"/>
      <c r="G714" s="234"/>
      <c r="H714" s="234"/>
      <c r="I714" s="234"/>
      <c r="J714" s="234"/>
      <c r="K714" s="234"/>
      <c r="L714" s="234"/>
      <c r="M714" s="234"/>
      <c r="N714" s="234"/>
      <c r="O714" s="234"/>
      <c r="P714" s="234"/>
      <c r="Q714" s="234"/>
      <c r="R714" s="234"/>
      <c r="S714" s="234"/>
      <c r="T714" s="234"/>
      <c r="U714" s="234"/>
      <c r="V714" s="234"/>
      <c r="W714" s="234"/>
      <c r="X714" s="234"/>
      <c r="Y714" s="234"/>
      <c r="Z714" s="234"/>
      <c r="AA714" s="234"/>
      <c r="AB714" s="234"/>
      <c r="AC714" s="234"/>
      <c r="AD714" s="234"/>
      <c r="AE714" s="234"/>
      <c r="AF714" s="234"/>
      <c r="AG714" s="234"/>
      <c r="AH714" s="234"/>
      <c r="AI714" s="234"/>
      <c r="AJ714" s="234"/>
      <c r="AK714" s="234"/>
      <c r="AL714" s="234"/>
      <c r="AM714" s="234"/>
      <c r="AN714" s="234"/>
      <c r="AO714" s="234"/>
      <c r="AP714" s="234"/>
      <c r="AQ714" s="234"/>
      <c r="AR714" s="234"/>
      <c r="AS714" s="234"/>
      <c r="AT714" s="234"/>
      <c r="AU714" s="234"/>
      <c r="AV714" s="234"/>
      <c r="AW714" s="234"/>
      <c r="AX714" s="234"/>
      <c r="AY714" s="234"/>
      <c r="AZ714" s="234"/>
    </row>
    <row r="715" spans="2:52" ht="12.75">
      <c r="B715" s="234"/>
      <c r="C715" s="234"/>
      <c r="D715" s="234"/>
      <c r="E715" s="234"/>
      <c r="F715" s="234"/>
      <c r="G715" s="234"/>
      <c r="H715" s="234"/>
      <c r="I715" s="234"/>
      <c r="J715" s="234"/>
      <c r="K715" s="234"/>
      <c r="L715" s="234"/>
      <c r="M715" s="234"/>
      <c r="N715" s="234"/>
      <c r="O715" s="234"/>
      <c r="P715" s="234"/>
      <c r="Q715" s="234"/>
      <c r="R715" s="234"/>
      <c r="S715" s="234"/>
      <c r="T715" s="234"/>
      <c r="U715" s="234"/>
      <c r="V715" s="234"/>
      <c r="W715" s="234"/>
      <c r="X715" s="234"/>
      <c r="Y715" s="234"/>
      <c r="Z715" s="234"/>
      <c r="AA715" s="234"/>
      <c r="AB715" s="234"/>
      <c r="AC715" s="234"/>
      <c r="AD715" s="234"/>
      <c r="AE715" s="234"/>
      <c r="AF715" s="234"/>
      <c r="AG715" s="234"/>
      <c r="AH715" s="234"/>
      <c r="AI715" s="234"/>
      <c r="AJ715" s="234"/>
      <c r="AK715" s="234"/>
      <c r="AL715" s="234"/>
      <c r="AM715" s="234"/>
      <c r="AN715" s="234"/>
      <c r="AO715" s="234"/>
      <c r="AP715" s="234"/>
      <c r="AQ715" s="234"/>
      <c r="AR715" s="234"/>
      <c r="AS715" s="234"/>
      <c r="AT715" s="234"/>
      <c r="AU715" s="234"/>
      <c r="AV715" s="234"/>
      <c r="AW715" s="234"/>
      <c r="AX715" s="234"/>
      <c r="AY715" s="234"/>
      <c r="AZ715" s="234"/>
    </row>
    <row r="716" spans="2:52" ht="12.75">
      <c r="B716" s="234"/>
      <c r="C716" s="234"/>
      <c r="D716" s="234"/>
      <c r="E716" s="234"/>
      <c r="F716" s="234"/>
      <c r="G716" s="234"/>
      <c r="H716" s="234"/>
      <c r="I716" s="234"/>
      <c r="J716" s="234"/>
      <c r="K716" s="234"/>
      <c r="L716" s="234"/>
      <c r="M716" s="234"/>
      <c r="N716" s="234"/>
      <c r="O716" s="234"/>
      <c r="P716" s="234"/>
      <c r="Q716" s="234"/>
      <c r="R716" s="234"/>
      <c r="S716" s="234"/>
      <c r="T716" s="234"/>
      <c r="U716" s="234"/>
      <c r="V716" s="234"/>
      <c r="W716" s="234"/>
      <c r="X716" s="234"/>
      <c r="Y716" s="234"/>
      <c r="Z716" s="234"/>
      <c r="AA716" s="234"/>
      <c r="AB716" s="234"/>
      <c r="AC716" s="234"/>
      <c r="AD716" s="234"/>
      <c r="AE716" s="234"/>
      <c r="AF716" s="234"/>
      <c r="AG716" s="234"/>
      <c r="AH716" s="234"/>
      <c r="AI716" s="234"/>
      <c r="AJ716" s="234"/>
      <c r="AK716" s="234"/>
      <c r="AL716" s="234"/>
      <c r="AM716" s="234"/>
      <c r="AN716" s="234"/>
      <c r="AO716" s="234"/>
      <c r="AP716" s="234"/>
      <c r="AQ716" s="234"/>
      <c r="AR716" s="234"/>
      <c r="AS716" s="234"/>
      <c r="AT716" s="234"/>
      <c r="AU716" s="234"/>
      <c r="AV716" s="234"/>
      <c r="AW716" s="234"/>
      <c r="AX716" s="234"/>
      <c r="AY716" s="234"/>
      <c r="AZ716" s="234"/>
    </row>
    <row r="717" spans="2:52" ht="12.75">
      <c r="B717" s="234"/>
      <c r="C717" s="234"/>
      <c r="D717" s="234"/>
      <c r="E717" s="234"/>
      <c r="F717" s="234"/>
      <c r="G717" s="234"/>
      <c r="H717" s="234"/>
      <c r="I717" s="234"/>
      <c r="J717" s="234"/>
      <c r="K717" s="234"/>
      <c r="L717" s="234"/>
      <c r="M717" s="234"/>
      <c r="N717" s="234"/>
      <c r="O717" s="234"/>
      <c r="P717" s="234"/>
      <c r="Q717" s="234"/>
      <c r="R717" s="234"/>
      <c r="S717" s="234"/>
      <c r="T717" s="234"/>
      <c r="U717" s="234"/>
      <c r="V717" s="234"/>
      <c r="W717" s="234"/>
      <c r="X717" s="234"/>
      <c r="Y717" s="234"/>
      <c r="Z717" s="234"/>
      <c r="AA717" s="234"/>
      <c r="AB717" s="234"/>
      <c r="AC717" s="234"/>
      <c r="AD717" s="234"/>
      <c r="AE717" s="234"/>
      <c r="AF717" s="234"/>
      <c r="AG717" s="234"/>
      <c r="AH717" s="234"/>
      <c r="AI717" s="234"/>
      <c r="AJ717" s="234"/>
      <c r="AK717" s="234"/>
      <c r="AL717" s="234"/>
      <c r="AM717" s="234"/>
      <c r="AN717" s="234"/>
      <c r="AO717" s="234"/>
      <c r="AP717" s="234"/>
      <c r="AQ717" s="234"/>
      <c r="AR717" s="234"/>
      <c r="AS717" s="234"/>
      <c r="AT717" s="234"/>
      <c r="AU717" s="234"/>
      <c r="AV717" s="234"/>
      <c r="AW717" s="234"/>
      <c r="AX717" s="234"/>
      <c r="AY717" s="234"/>
      <c r="AZ717" s="234"/>
    </row>
    <row r="718" spans="2:52" ht="12.75">
      <c r="B718" s="234"/>
      <c r="C718" s="234"/>
      <c r="D718" s="234"/>
      <c r="E718" s="234"/>
      <c r="F718" s="234"/>
      <c r="G718" s="234"/>
      <c r="H718" s="234"/>
      <c r="I718" s="234"/>
      <c r="J718" s="234"/>
      <c r="K718" s="234"/>
      <c r="L718" s="234"/>
      <c r="M718" s="234"/>
      <c r="N718" s="234"/>
      <c r="O718" s="234"/>
      <c r="P718" s="234"/>
      <c r="Q718" s="234"/>
      <c r="R718" s="234"/>
      <c r="S718" s="234"/>
      <c r="T718" s="234"/>
      <c r="U718" s="234"/>
      <c r="V718" s="234"/>
      <c r="W718" s="234"/>
      <c r="X718" s="234"/>
      <c r="Y718" s="234"/>
      <c r="Z718" s="234"/>
      <c r="AA718" s="234"/>
      <c r="AB718" s="234"/>
      <c r="AC718" s="234"/>
      <c r="AD718" s="234"/>
      <c r="AE718" s="234"/>
      <c r="AF718" s="234"/>
      <c r="AG718" s="234"/>
      <c r="AH718" s="234"/>
      <c r="AI718" s="234"/>
      <c r="AJ718" s="234"/>
      <c r="AK718" s="234"/>
      <c r="AL718" s="234"/>
      <c r="AM718" s="234"/>
      <c r="AN718" s="234"/>
      <c r="AO718" s="234"/>
      <c r="AP718" s="234"/>
      <c r="AQ718" s="234"/>
      <c r="AR718" s="234"/>
      <c r="AS718" s="234"/>
      <c r="AT718" s="234"/>
      <c r="AU718" s="234"/>
      <c r="AV718" s="234"/>
      <c r="AW718" s="234"/>
      <c r="AX718" s="234"/>
      <c r="AY718" s="234"/>
      <c r="AZ718" s="234"/>
    </row>
    <row r="719" spans="2:52" ht="12.75">
      <c r="B719" s="234"/>
      <c r="C719" s="234"/>
      <c r="D719" s="234"/>
      <c r="E719" s="234"/>
      <c r="F719" s="234"/>
      <c r="G719" s="234"/>
      <c r="H719" s="234"/>
      <c r="I719" s="234"/>
      <c r="J719" s="234"/>
      <c r="K719" s="234"/>
      <c r="L719" s="234"/>
      <c r="M719" s="234"/>
      <c r="N719" s="234"/>
      <c r="O719" s="234"/>
      <c r="P719" s="234"/>
      <c r="Q719" s="234"/>
      <c r="R719" s="234"/>
      <c r="S719" s="234"/>
      <c r="T719" s="234"/>
      <c r="U719" s="234"/>
      <c r="V719" s="234"/>
      <c r="W719" s="234"/>
      <c r="X719" s="234"/>
      <c r="Y719" s="234"/>
      <c r="Z719" s="234"/>
      <c r="AA719" s="234"/>
      <c r="AB719" s="234"/>
      <c r="AC719" s="234"/>
      <c r="AD719" s="234"/>
      <c r="AE719" s="234"/>
      <c r="AF719" s="234"/>
      <c r="AG719" s="234"/>
      <c r="AH719" s="234"/>
      <c r="AI719" s="234"/>
      <c r="AJ719" s="234"/>
      <c r="AK719" s="234"/>
      <c r="AL719" s="234"/>
      <c r="AM719" s="234"/>
      <c r="AN719" s="234"/>
      <c r="AO719" s="234"/>
      <c r="AP719" s="234"/>
      <c r="AQ719" s="234"/>
      <c r="AR719" s="234"/>
      <c r="AS719" s="234"/>
      <c r="AT719" s="234"/>
      <c r="AU719" s="234"/>
      <c r="AV719" s="234"/>
      <c r="AW719" s="234"/>
      <c r="AX719" s="234"/>
      <c r="AY719" s="234"/>
      <c r="AZ719" s="234"/>
    </row>
    <row r="720" spans="2:52" ht="12.75">
      <c r="B720" s="234"/>
      <c r="C720" s="234"/>
      <c r="D720" s="234"/>
      <c r="E720" s="234"/>
      <c r="F720" s="234"/>
      <c r="G720" s="234"/>
      <c r="H720" s="234"/>
      <c r="I720" s="234"/>
      <c r="J720" s="234"/>
      <c r="K720" s="234"/>
      <c r="L720" s="234"/>
      <c r="M720" s="234"/>
      <c r="N720" s="234"/>
      <c r="O720" s="234"/>
      <c r="P720" s="234"/>
      <c r="Q720" s="234"/>
      <c r="R720" s="234"/>
      <c r="S720" s="234"/>
      <c r="T720" s="234"/>
      <c r="U720" s="234"/>
      <c r="V720" s="234"/>
      <c r="W720" s="234"/>
      <c r="X720" s="234"/>
      <c r="Y720" s="234"/>
      <c r="Z720" s="234"/>
      <c r="AA720" s="234"/>
      <c r="AB720" s="234"/>
      <c r="AC720" s="234"/>
      <c r="AD720" s="234"/>
      <c r="AE720" s="234"/>
      <c r="AF720" s="234"/>
      <c r="AG720" s="234"/>
      <c r="AH720" s="234"/>
      <c r="AI720" s="234"/>
      <c r="AJ720" s="234"/>
      <c r="AK720" s="234"/>
      <c r="AL720" s="234"/>
      <c r="AM720" s="234"/>
      <c r="AN720" s="234"/>
      <c r="AO720" s="234"/>
      <c r="AP720" s="234"/>
      <c r="AQ720" s="234"/>
      <c r="AR720" s="234"/>
      <c r="AS720" s="234"/>
      <c r="AT720" s="234"/>
      <c r="AU720" s="234"/>
      <c r="AV720" s="234"/>
      <c r="AW720" s="234"/>
      <c r="AX720" s="234"/>
      <c r="AY720" s="234"/>
      <c r="AZ720" s="234"/>
    </row>
    <row r="721" spans="2:52" ht="12.75">
      <c r="B721" s="234"/>
      <c r="C721" s="234"/>
      <c r="D721" s="234"/>
      <c r="E721" s="234"/>
      <c r="F721" s="234"/>
      <c r="G721" s="234"/>
      <c r="H721" s="234"/>
      <c r="I721" s="234"/>
      <c r="J721" s="234"/>
      <c r="K721" s="234"/>
      <c r="L721" s="234"/>
      <c r="M721" s="234"/>
      <c r="N721" s="234"/>
      <c r="O721" s="234"/>
      <c r="P721" s="234"/>
      <c r="Q721" s="234"/>
      <c r="R721" s="234"/>
      <c r="S721" s="234"/>
      <c r="T721" s="234"/>
      <c r="U721" s="234"/>
      <c r="V721" s="234"/>
      <c r="W721" s="234"/>
      <c r="X721" s="234"/>
      <c r="Y721" s="234"/>
      <c r="Z721" s="234"/>
      <c r="AA721" s="234"/>
      <c r="AB721" s="234"/>
      <c r="AC721" s="234"/>
      <c r="AD721" s="234"/>
      <c r="AE721" s="234"/>
      <c r="AF721" s="234"/>
      <c r="AG721" s="234"/>
      <c r="AH721" s="234"/>
      <c r="AI721" s="234"/>
      <c r="AJ721" s="234"/>
      <c r="AK721" s="234"/>
      <c r="AL721" s="234"/>
      <c r="AM721" s="234"/>
      <c r="AN721" s="234"/>
      <c r="AO721" s="234"/>
      <c r="AP721" s="234"/>
      <c r="AQ721" s="234"/>
      <c r="AR721" s="234"/>
      <c r="AS721" s="234"/>
      <c r="AT721" s="234"/>
      <c r="AU721" s="234"/>
      <c r="AV721" s="234"/>
      <c r="AW721" s="234"/>
      <c r="AX721" s="234"/>
      <c r="AY721" s="234"/>
      <c r="AZ721" s="234"/>
    </row>
    <row r="722" spans="2:52" ht="12.75">
      <c r="B722" s="234"/>
      <c r="C722" s="234"/>
      <c r="D722" s="234"/>
      <c r="E722" s="234"/>
      <c r="F722" s="234"/>
      <c r="G722" s="234"/>
      <c r="H722" s="234"/>
      <c r="I722" s="234"/>
      <c r="J722" s="234"/>
      <c r="K722" s="234"/>
      <c r="L722" s="234"/>
      <c r="M722" s="234"/>
      <c r="N722" s="234"/>
      <c r="O722" s="234"/>
      <c r="P722" s="234"/>
      <c r="Q722" s="234"/>
      <c r="R722" s="234"/>
      <c r="S722" s="234"/>
      <c r="T722" s="234"/>
      <c r="U722" s="234"/>
      <c r="V722" s="234"/>
      <c r="W722" s="234"/>
      <c r="X722" s="234"/>
      <c r="Y722" s="234"/>
      <c r="Z722" s="234"/>
      <c r="AA722" s="234"/>
      <c r="AB722" s="234"/>
      <c r="AC722" s="234"/>
      <c r="AD722" s="234"/>
      <c r="AE722" s="234"/>
      <c r="AF722" s="234"/>
      <c r="AG722" s="234"/>
      <c r="AH722" s="234"/>
      <c r="AI722" s="234"/>
      <c r="AJ722" s="234"/>
      <c r="AK722" s="234"/>
      <c r="AL722" s="234"/>
      <c r="AM722" s="234"/>
      <c r="AN722" s="234"/>
      <c r="AO722" s="234"/>
      <c r="AP722" s="234"/>
      <c r="AQ722" s="234"/>
      <c r="AR722" s="234"/>
      <c r="AS722" s="234"/>
      <c r="AT722" s="234"/>
      <c r="AU722" s="234"/>
      <c r="AV722" s="234"/>
      <c r="AW722" s="234"/>
      <c r="AX722" s="234"/>
      <c r="AY722" s="234"/>
      <c r="AZ722" s="234"/>
    </row>
  </sheetData>
  <sheetProtection password="C620" sheet="1"/>
  <mergeCells count="8">
    <mergeCell ref="AX3:AY3"/>
    <mergeCell ref="AF3:AT3"/>
    <mergeCell ref="L2:S2"/>
    <mergeCell ref="L3:M3"/>
    <mergeCell ref="N3:O3"/>
    <mergeCell ref="P3:Q3"/>
    <mergeCell ref="R3:S3"/>
    <mergeCell ref="AC3:AD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/>
  <dimension ref="A1:AI424"/>
  <sheetViews>
    <sheetView showGridLines="0" showZero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4" width="12.57421875" style="1" hidden="1" customWidth="1"/>
    <col min="5" max="5" width="5.140625" style="1" customWidth="1"/>
    <col min="6" max="6" width="1.421875" style="1" customWidth="1"/>
    <col min="7" max="7" width="3.140625" style="1" customWidth="1"/>
    <col min="8" max="8" width="20.28125" style="1" customWidth="1"/>
    <col min="9" max="9" width="10.57421875" style="1" customWidth="1"/>
    <col min="10" max="10" width="8.421875" style="1" customWidth="1"/>
    <col min="11" max="11" width="8.8515625" style="1" customWidth="1"/>
    <col min="12" max="12" width="18.00390625" style="1" customWidth="1"/>
    <col min="13" max="13" width="13.8515625" style="1" customWidth="1"/>
    <col min="14" max="14" width="14.421875" style="1" customWidth="1"/>
    <col min="15" max="15" width="15.421875" style="1" customWidth="1"/>
    <col min="16" max="16" width="12.7109375" style="1" customWidth="1"/>
    <col min="17" max="17" width="10.28125" style="1" customWidth="1"/>
    <col min="18" max="18" width="9.421875" style="1" customWidth="1"/>
    <col min="19" max="19" width="14.57421875" style="1" customWidth="1"/>
    <col min="20" max="20" width="13.00390625" style="1" customWidth="1"/>
    <col min="21" max="22" width="10.00390625" style="1" customWidth="1"/>
    <col min="23" max="23" width="10.140625" style="1" customWidth="1"/>
    <col min="24" max="24" width="14.140625" style="1" customWidth="1"/>
    <col min="25" max="25" width="15.8515625" style="1" customWidth="1"/>
    <col min="26" max="26" width="1.57421875" style="1" customWidth="1"/>
    <col min="27" max="27" width="12.57421875" style="1" customWidth="1"/>
    <col min="28" max="29" width="0" style="1" hidden="1" customWidth="1"/>
    <col min="30" max="31" width="12.57421875" style="1" hidden="1" customWidth="1"/>
    <col min="32" max="32" width="16.57421875" style="1" hidden="1" customWidth="1"/>
    <col min="33" max="33" width="19.8515625" style="1" hidden="1" customWidth="1"/>
    <col min="34" max="34" width="21.140625" style="1" hidden="1" customWidth="1"/>
    <col min="35" max="35" width="34.28125" style="1" hidden="1" customWidth="1"/>
    <col min="36" max="36" width="48.7109375" style="1" hidden="1" customWidth="1"/>
    <col min="37" max="37" width="26.57421875" style="1" hidden="1" customWidth="1"/>
    <col min="38" max="38" width="23.57421875" style="1" hidden="1" customWidth="1"/>
    <col min="39" max="39" width="29.00390625" style="1" hidden="1" customWidth="1"/>
    <col min="40" max="40" width="22.140625" style="1" hidden="1" customWidth="1"/>
    <col min="41" max="41" width="19.00390625" style="1" hidden="1" customWidth="1"/>
    <col min="42" max="42" width="20.7109375" style="1" hidden="1" customWidth="1"/>
    <col min="43" max="43" width="14.28125" style="1" hidden="1" customWidth="1"/>
    <col min="44" max="46" width="11.8515625" style="1" hidden="1" customWidth="1"/>
    <col min="47" max="53" width="0" style="1" hidden="1" customWidth="1"/>
    <col min="54" max="16384" width="12.57421875" style="1" customWidth="1"/>
  </cols>
  <sheetData>
    <row r="1" spans="5:26" ht="12.75">
      <c r="E1" s="452" t="s">
        <v>190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5:26" ht="12.75">
      <c r="E2" s="452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Z2" s="175"/>
    </row>
    <row r="3" spans="5:34" ht="12.75">
      <c r="E3" s="452"/>
      <c r="F3" s="175"/>
      <c r="G3" s="176"/>
      <c r="H3" s="177"/>
      <c r="I3" s="424"/>
      <c r="J3" s="453"/>
      <c r="K3" s="453"/>
      <c r="L3" s="178"/>
      <c r="M3" s="424"/>
      <c r="N3" s="424"/>
      <c r="O3" s="175"/>
      <c r="P3" s="175"/>
      <c r="Q3" s="175"/>
      <c r="R3" s="175"/>
      <c r="S3" s="175"/>
      <c r="T3" s="175"/>
      <c r="U3" s="425" t="s">
        <v>191</v>
      </c>
      <c r="V3" s="426"/>
      <c r="W3" s="426"/>
      <c r="X3" s="427"/>
      <c r="Y3" s="180">
        <v>1</v>
      </c>
      <c r="Z3" s="181"/>
      <c r="AF3" s="182">
        <f ca="1">TODAY()</f>
        <v>42410</v>
      </c>
      <c r="AG3" s="183">
        <f>MONTH(AF3)</f>
        <v>2</v>
      </c>
      <c r="AH3" s="184"/>
    </row>
    <row r="4" spans="5:33" ht="12.75">
      <c r="E4" s="452"/>
      <c r="F4" s="175"/>
      <c r="G4" s="176"/>
      <c r="H4" s="177"/>
      <c r="I4" s="185" t="s">
        <v>228</v>
      </c>
      <c r="J4" s="179"/>
      <c r="K4" s="179"/>
      <c r="L4" s="186"/>
      <c r="M4" s="187"/>
      <c r="N4" s="187"/>
      <c r="O4" s="175"/>
      <c r="Q4" s="175"/>
      <c r="R4" s="175"/>
      <c r="S4" s="175"/>
      <c r="T4" s="175"/>
      <c r="U4" s="188" t="s">
        <v>192</v>
      </c>
      <c r="V4" s="386">
        <f>+'Bilgi Girişi1'!$C$77</f>
        <v>0</v>
      </c>
      <c r="W4" s="387"/>
      <c r="X4" s="387"/>
      <c r="Y4" s="388"/>
      <c r="Z4" s="181"/>
      <c r="AG4" s="1">
        <f>YEAR(AF3)</f>
        <v>2016</v>
      </c>
    </row>
    <row r="5" spans="5:35" ht="12.75">
      <c r="E5" s="452"/>
      <c r="F5" s="175"/>
      <c r="G5" s="189"/>
      <c r="H5" s="190"/>
      <c r="I5" s="429"/>
      <c r="J5" s="429"/>
      <c r="K5" s="429"/>
      <c r="L5" s="191"/>
      <c r="M5" s="428"/>
      <c r="N5" s="428"/>
      <c r="O5" s="175"/>
      <c r="P5" s="175"/>
      <c r="Q5" s="175"/>
      <c r="R5" s="175"/>
      <c r="S5" s="175"/>
      <c r="T5" s="192"/>
      <c r="U5" s="188" t="s">
        <v>40</v>
      </c>
      <c r="V5" s="193" t="str">
        <f>VLOOKUP($AG$3,$AH$5:$AI$20,2,FALSE)</f>
        <v>Şubat</v>
      </c>
      <c r="W5" s="425" t="s">
        <v>193</v>
      </c>
      <c r="X5" s="427"/>
      <c r="Y5" s="194">
        <f>+$AG$4</f>
        <v>2016</v>
      </c>
      <c r="Z5" s="181"/>
      <c r="AH5" s="1">
        <v>1</v>
      </c>
      <c r="AI5" s="1" t="s">
        <v>194</v>
      </c>
    </row>
    <row r="6" spans="5:35" ht="12.75">
      <c r="E6" s="452"/>
      <c r="F6" s="175"/>
      <c r="G6" s="435" t="s">
        <v>195</v>
      </c>
      <c r="H6" s="237" t="s">
        <v>196</v>
      </c>
      <c r="I6" s="238"/>
      <c r="J6" s="238"/>
      <c r="K6" s="238"/>
      <c r="L6" s="239"/>
      <c r="M6" s="240"/>
      <c r="N6" s="240"/>
      <c r="O6" s="238"/>
      <c r="P6" s="238"/>
      <c r="Q6" s="238"/>
      <c r="R6" s="238"/>
      <c r="S6" s="238"/>
      <c r="T6" s="238"/>
      <c r="U6" s="237"/>
      <c r="V6" s="237"/>
      <c r="W6" s="238"/>
      <c r="X6" s="238"/>
      <c r="Y6" s="238"/>
      <c r="Z6" s="181"/>
      <c r="AH6" s="1">
        <v>2</v>
      </c>
      <c r="AI6" s="1" t="s">
        <v>197</v>
      </c>
    </row>
    <row r="7" spans="5:35" ht="90.75" customHeight="1">
      <c r="E7" s="452"/>
      <c r="F7" s="175"/>
      <c r="G7" s="422"/>
      <c r="H7" s="238"/>
      <c r="I7" s="421" t="s">
        <v>149</v>
      </c>
      <c r="J7" s="395" t="s">
        <v>226</v>
      </c>
      <c r="K7" s="396"/>
      <c r="L7" s="241" t="s">
        <v>170</v>
      </c>
      <c r="M7" s="242" t="s">
        <v>173</v>
      </c>
      <c r="N7" s="382" t="s">
        <v>179</v>
      </c>
      <c r="O7" s="382" t="s">
        <v>182</v>
      </c>
      <c r="P7" s="382" t="s">
        <v>183</v>
      </c>
      <c r="Q7" s="243" t="s">
        <v>151</v>
      </c>
      <c r="R7" s="243" t="s">
        <v>243</v>
      </c>
      <c r="S7" s="436" t="s">
        <v>198</v>
      </c>
      <c r="T7" s="244" t="s">
        <v>199</v>
      </c>
      <c r="U7" s="243"/>
      <c r="V7" s="243"/>
      <c r="W7" s="421" t="s">
        <v>200</v>
      </c>
      <c r="X7" s="421" t="s">
        <v>138</v>
      </c>
      <c r="Y7" s="430" t="s">
        <v>201</v>
      </c>
      <c r="Z7" s="181"/>
      <c r="AH7" s="1">
        <v>3</v>
      </c>
      <c r="AI7" s="1" t="s">
        <v>202</v>
      </c>
    </row>
    <row r="8" spans="5:35" ht="48.75" customHeight="1">
      <c r="E8" s="452"/>
      <c r="F8" s="175"/>
      <c r="G8" s="422"/>
      <c r="H8" s="245" t="s">
        <v>203</v>
      </c>
      <c r="I8" s="434"/>
      <c r="J8" s="397"/>
      <c r="K8" s="398"/>
      <c r="L8" s="246" t="s">
        <v>227</v>
      </c>
      <c r="M8" s="241" t="s">
        <v>176</v>
      </c>
      <c r="N8" s="383"/>
      <c r="O8" s="383"/>
      <c r="P8" s="383"/>
      <c r="Q8" s="243" t="s">
        <v>158</v>
      </c>
      <c r="R8" s="243" t="s">
        <v>242</v>
      </c>
      <c r="S8" s="422"/>
      <c r="T8" s="247" t="s">
        <v>204</v>
      </c>
      <c r="U8" s="243"/>
      <c r="V8" s="243"/>
      <c r="W8" s="422"/>
      <c r="X8" s="422"/>
      <c r="Y8" s="422"/>
      <c r="Z8" s="181"/>
      <c r="AH8" s="1">
        <v>4</v>
      </c>
      <c r="AI8" s="1" t="s">
        <v>205</v>
      </c>
    </row>
    <row r="9" spans="1:35" ht="51.75" customHeight="1">
      <c r="A9" s="433" t="s">
        <v>206</v>
      </c>
      <c r="B9" s="195"/>
      <c r="C9" s="195"/>
      <c r="D9" s="195"/>
      <c r="E9" s="452"/>
      <c r="F9" s="175"/>
      <c r="G9" s="422"/>
      <c r="H9" s="245" t="s">
        <v>63</v>
      </c>
      <c r="I9" s="421" t="s">
        <v>224</v>
      </c>
      <c r="J9" s="397"/>
      <c r="K9" s="398"/>
      <c r="L9" s="241" t="s">
        <v>172</v>
      </c>
      <c r="M9" s="248" t="s">
        <v>174</v>
      </c>
      <c r="N9" s="382" t="s">
        <v>181</v>
      </c>
      <c r="O9" s="382" t="s">
        <v>177</v>
      </c>
      <c r="P9" s="382" t="s">
        <v>184</v>
      </c>
      <c r="Q9" s="235" t="s">
        <v>238</v>
      </c>
      <c r="R9" s="241" t="s">
        <v>245</v>
      </c>
      <c r="S9" s="422"/>
      <c r="T9" s="247" t="s">
        <v>186</v>
      </c>
      <c r="U9" s="243"/>
      <c r="V9" s="243"/>
      <c r="W9" s="422"/>
      <c r="X9" s="422"/>
      <c r="Y9" s="422"/>
      <c r="Z9" s="181"/>
      <c r="AH9" s="1">
        <v>5</v>
      </c>
      <c r="AI9" s="1" t="s">
        <v>207</v>
      </c>
    </row>
    <row r="10" spans="1:35" ht="63.75">
      <c r="A10" s="433"/>
      <c r="B10" s="195"/>
      <c r="C10" s="195"/>
      <c r="D10" s="195"/>
      <c r="E10" s="452"/>
      <c r="F10" s="175"/>
      <c r="G10" s="423"/>
      <c r="H10" s="245" t="s">
        <v>225</v>
      </c>
      <c r="I10" s="434"/>
      <c r="J10" s="399"/>
      <c r="K10" s="400"/>
      <c r="L10" s="243" t="s">
        <v>175</v>
      </c>
      <c r="M10" s="248" t="s">
        <v>178</v>
      </c>
      <c r="N10" s="383"/>
      <c r="O10" s="383"/>
      <c r="P10" s="383"/>
      <c r="Q10" s="235" t="s">
        <v>240</v>
      </c>
      <c r="R10" s="241" t="s">
        <v>246</v>
      </c>
      <c r="S10" s="423"/>
      <c r="T10" s="247" t="s">
        <v>187</v>
      </c>
      <c r="U10" s="243"/>
      <c r="V10" s="243"/>
      <c r="W10" s="423"/>
      <c r="X10" s="423"/>
      <c r="Y10" s="423"/>
      <c r="Z10" s="181"/>
      <c r="AH10" s="1">
        <v>6</v>
      </c>
      <c r="AI10" s="1" t="s">
        <v>208</v>
      </c>
    </row>
    <row r="11" spans="5:35" ht="12.75">
      <c r="E11" s="452"/>
      <c r="F11" s="175"/>
      <c r="G11" s="405" t="s">
        <v>209</v>
      </c>
      <c r="H11" s="406"/>
      <c r="I11" s="406"/>
      <c r="J11" s="406"/>
      <c r="K11" s="407"/>
      <c r="L11" s="249"/>
      <c r="M11" s="250"/>
      <c r="N11" s="250"/>
      <c r="O11" s="249"/>
      <c r="P11" s="249"/>
      <c r="Q11" s="250"/>
      <c r="R11" s="250"/>
      <c r="S11" s="437"/>
      <c r="T11" s="250"/>
      <c r="U11" s="250"/>
      <c r="V11" s="250"/>
      <c r="W11" s="431"/>
      <c r="X11" s="431"/>
      <c r="Y11" s="374"/>
      <c r="Z11" s="181"/>
      <c r="AH11" s="1">
        <v>7</v>
      </c>
      <c r="AI11" s="1" t="s">
        <v>210</v>
      </c>
    </row>
    <row r="12" spans="5:35" ht="12.75">
      <c r="E12" s="452"/>
      <c r="F12" s="175"/>
      <c r="G12" s="411"/>
      <c r="H12" s="412"/>
      <c r="I12" s="412"/>
      <c r="J12" s="412"/>
      <c r="K12" s="413"/>
      <c r="L12" s="251"/>
      <c r="M12" s="251"/>
      <c r="N12" s="251"/>
      <c r="O12" s="251"/>
      <c r="P12" s="251"/>
      <c r="Q12" s="251"/>
      <c r="R12" s="252"/>
      <c r="S12" s="438"/>
      <c r="T12" s="251"/>
      <c r="U12" s="251"/>
      <c r="V12" s="251"/>
      <c r="W12" s="432"/>
      <c r="X12" s="432"/>
      <c r="Y12" s="375"/>
      <c r="Z12" s="181"/>
      <c r="AH12" s="1">
        <v>8</v>
      </c>
      <c r="AI12" s="1" t="s">
        <v>211</v>
      </c>
    </row>
    <row r="13" spans="1:35" ht="12.75" customHeight="1">
      <c r="A13" s="439"/>
      <c r="B13" s="440">
        <f>IF(G13&gt;0,1,0)</f>
        <v>0</v>
      </c>
      <c r="C13" s="197"/>
      <c r="D13" s="197"/>
      <c r="E13" s="452"/>
      <c r="F13" s="175"/>
      <c r="G13" s="443">
        <f>IF(S13&gt;0,1,0)</f>
        <v>0</v>
      </c>
      <c r="H13" s="253">
        <f>IF(ISERROR(VLOOKUP(A13,GORLIS!$A$5:$AT$992,4,FALSE)),0,VLOOKUP(A13,GORLIS!$A$5:$AT$992,4,FALSE))</f>
        <v>0</v>
      </c>
      <c r="I13" s="419">
        <f>IF(ISERROR(VLOOKUP(A13,GORLIS!$A$5:$AU$992,32,FALSE)),0,VLOOKUP(A13,GORLIS!$A$5:$AU$992,32,FALSE))</f>
        <v>0</v>
      </c>
      <c r="J13" s="446">
        <f>IF(ISERROR(VLOOKUP(A13,GORLIS!$A$5:$AT$992,9,FALSE)),0,VLOOKUP(A13,GORLIS!$A$5:$AT$992,9,FALSE))</f>
        <v>0</v>
      </c>
      <c r="K13" s="447"/>
      <c r="L13" s="253">
        <f>IF(ISERROR(VLOOKUP(A13,GORLIS!$A$5:$AT$992,12,FALSE)),0,VLOOKUP(A13,GORLIS!$A$5:$AT$992,12,FALSE))</f>
        <v>0</v>
      </c>
      <c r="M13" s="253">
        <f>IF(ISERROR(VLOOKUP(A13,GORLIS!$A$5:$AT$992,16,FALSE)),0,VLOOKUP(A13,GORLIS!$A$5:$AT$992,16,FALSE))</f>
        <v>0</v>
      </c>
      <c r="N13" s="384">
        <f>IF(ISERROR(VLOOKUP(A13,GORLIS!$A$5:$AT$992,21,FALSE)),0,VLOOKUP(A13,GORLIS!$A$5:$AT$992,21,FALSE))</f>
        <v>0</v>
      </c>
      <c r="O13" s="384">
        <f>IF(ISERROR(VLOOKUP(A13,GORLIS!$A$5:$AT$992,25,FALSE)),0,VLOOKUP(A13,GORLIS!$A$5:$AT$992,25,FALSE))</f>
        <v>0</v>
      </c>
      <c r="P13" s="384">
        <f>IF(ISERROR(VLOOKUP(A13,GORLIS!$A$5:$AT$992,29,FALSE)),0,VLOOKUP(A13,GORLIS!$A$5:$AT$992,29,FALSE))</f>
        <v>0</v>
      </c>
      <c r="Q13" s="253">
        <f>IF(ISERROR(VLOOKUP(A13,GORLIS!$A$5:$AT$992,34,FALSE)),0,VLOOKUP(A13,GORLIS!$A$5:$AT$992,34,FALSE))</f>
        <v>0</v>
      </c>
      <c r="R13" s="253">
        <f>IF(ISERROR(VLOOKUP(A13,GORLIS!$A$5:$AY$992,50,FALSE)),0,VLOOKUP(A13,GORLIS!$A$5:$AY$992,50,FALSE))</f>
        <v>0</v>
      </c>
      <c r="S13" s="415">
        <f>IF(ISERROR(VLOOKUP(A13,GORLIS!$A$5:$AT$992,38,FALSE)),0,VLOOKUP(A13,GORLIS!$A$5:$AT$992,38,FALSE))</f>
        <v>0</v>
      </c>
      <c r="T13" s="254">
        <f>IF(ISERROR(VLOOKUP(A13,GORLIS!$A$5:$AT$992,10,FALSE)),0,VLOOKUP(A13,GORLIS!$A$5:$AT$992,10,FALSE))</f>
        <v>0</v>
      </c>
      <c r="U13" s="255"/>
      <c r="V13" s="255"/>
      <c r="W13" s="376">
        <f>SUM(T15+T16+U14+U15+U16+V13+V14+V15+V16)</f>
        <v>0</v>
      </c>
      <c r="X13" s="379">
        <f>IF(ISERROR(VLOOKUP(A13,GORLIS!$A$5:$AT$992,8,FALSE)),0,VLOOKUP(A13,GORLIS!$A$5:$AT$992,8,FALSE))</f>
        <v>0</v>
      </c>
      <c r="Y13" s="376">
        <f>S13-W13</f>
        <v>0</v>
      </c>
      <c r="Z13" s="177"/>
      <c r="AH13" s="1">
        <v>9</v>
      </c>
      <c r="AI13" s="1" t="s">
        <v>212</v>
      </c>
    </row>
    <row r="14" spans="1:26" ht="12.75" customHeight="1">
      <c r="A14" s="439"/>
      <c r="B14" s="441"/>
      <c r="C14" s="198"/>
      <c r="D14" s="198"/>
      <c r="E14" s="452"/>
      <c r="F14" s="175"/>
      <c r="G14" s="444"/>
      <c r="H14" s="256">
        <f>IF(ISERROR(VLOOKUP(A13,GORLIS!$A$5:$AT$992,5,FALSE)),0,VLOOKUP(A13,GORLIS!$A$5:$AT$992,5,FALSE))</f>
        <v>0</v>
      </c>
      <c r="I14" s="420"/>
      <c r="J14" s="448"/>
      <c r="K14" s="449"/>
      <c r="L14" s="256">
        <f>IF(ISERROR(VLOOKUP(A13,GORLIS!$A$5:$AT$992,13,FALSE)),0,VLOOKUP(A13,GORLIS!$A$5:$AT$992,13,FALSE))</f>
        <v>0</v>
      </c>
      <c r="M14" s="256">
        <f>IF(ISERROR(VLOOKUP(A13,GORLIS!$A$5:$AT$992,17,FALSE)),0,VLOOKUP(A13,GORLIS!$A$5:$AT$992,17,FALSE))</f>
        <v>0</v>
      </c>
      <c r="N14" s="385"/>
      <c r="O14" s="385"/>
      <c r="P14" s="385"/>
      <c r="Q14" s="256">
        <f>IF(ISERROR(VLOOKUP(A13,GORLIS!$A$5:$AT$992,36,FALSE)),0,VLOOKUP(A13,GORLIS!$A$5:$AT$992,36,FALSE))</f>
        <v>0</v>
      </c>
      <c r="R14" s="256">
        <f>IF(ISERROR(VLOOKUP(A13,GORLIS!$A$5:$AY$992,51,FALSE)),0,VLOOKUP(A13,GORLIS!$A$5:$AY$992,51,FALSE))</f>
        <v>0</v>
      </c>
      <c r="S14" s="416"/>
      <c r="T14" s="258">
        <f>+S13</f>
        <v>0</v>
      </c>
      <c r="U14" s="258"/>
      <c r="V14" s="258"/>
      <c r="W14" s="377"/>
      <c r="X14" s="380"/>
      <c r="Y14" s="377"/>
      <c r="Z14" s="177"/>
    </row>
    <row r="15" spans="1:26" ht="12.75" customHeight="1">
      <c r="A15" s="439"/>
      <c r="B15" s="441"/>
      <c r="C15" s="198"/>
      <c r="D15" s="198"/>
      <c r="E15" s="452"/>
      <c r="F15" s="175"/>
      <c r="G15" s="444"/>
      <c r="H15" s="256">
        <f>IF(ISERROR(VLOOKUP(A13,GORLIS!$A$5:$AT$992,2,FALSE)),0,VLOOKUP(A13,GORLIS!$A$5:$AT$992,2,FALSE))</f>
        <v>0</v>
      </c>
      <c r="I15" s="403">
        <f>IF(ISERROR(VLOOKUP(A13,GORLIS!$A$5:$AU$992,47,FALSE)),0,VLOOKUP(A13,GORLIS!$A$5:$AU$992,47,FALSE))</f>
        <v>0</v>
      </c>
      <c r="J15" s="448"/>
      <c r="K15" s="449"/>
      <c r="L15" s="259">
        <f>IF(ISERROR(VLOOKUP(A13,GORLIS!$A$5:$AT$992,14,FALSE)),0,VLOOKUP(A13,GORLIS!$A$5:$AT$992,14,FALSE))</f>
        <v>0</v>
      </c>
      <c r="M15" s="256">
        <f>IF(ISERROR(VLOOKUP(A13,GORLIS!$A$5:$AT$992,18,FALSE)),0,VLOOKUP(A13,GORLIS!$A$5:$AT$992,18,FALSE))</f>
        <v>0</v>
      </c>
      <c r="N15" s="385">
        <f>IF(ISERROR(VLOOKUP(A13,GORLIS!$A$5:$AT$992,23,FALSE)),0,VLOOKUP(A13,GORLIS!$A$5:$AT$992,23,FALSE))</f>
        <v>0</v>
      </c>
      <c r="O15" s="385">
        <f>IF(ISERROR(VLOOKUP(A13,GORLIS!$A$5:$AT$992,27,FALSE)),0,VLOOKUP(A13,GORLIS!$A$5:$AT$992,27,FALSE))</f>
        <v>0</v>
      </c>
      <c r="P15" s="385">
        <f>IF(ISERROR(VLOOKUP(A13,GORLIS!$A$5:$AT$992,30,FALSE)),0,VLOOKUP(A13,GORLIS!$A$5:$AT$992,30,FALSE))</f>
        <v>0</v>
      </c>
      <c r="Q15" s="256">
        <f>IF(ISERROR(VLOOKUP(A13,GORLIS!$A$5:$AV$992,48,FALSE)),0,VLOOKUP(A13,GORLIS!$A$5:$AV$992,48,FALSE))</f>
        <v>0</v>
      </c>
      <c r="R15" s="257">
        <f>IF(ISERROR(VLOOKUP(A13,GORLIS!$A$5:$AY$992,31,FALSE)),0,VLOOKUP(A13,GORLIS!$A$5:$AY$992,31,FALSE))</f>
        <v>0</v>
      </c>
      <c r="S15" s="416"/>
      <c r="T15" s="260">
        <f>IF(ISERROR(VLOOKUP(A13,GORLIS!$A$5:$AT$992,42,FALSE)),0,VLOOKUP(A13,GORLIS!$A$5:$AT$992,42,FALSE))</f>
        <v>0</v>
      </c>
      <c r="U15" s="258"/>
      <c r="V15" s="258"/>
      <c r="W15" s="377"/>
      <c r="X15" s="380"/>
      <c r="Y15" s="377"/>
      <c r="Z15" s="177"/>
    </row>
    <row r="16" spans="1:35" ht="12.75" customHeight="1">
      <c r="A16" s="439"/>
      <c r="B16" s="442"/>
      <c r="C16" s="198"/>
      <c r="D16" s="198"/>
      <c r="E16" s="452"/>
      <c r="F16" s="175"/>
      <c r="G16" s="445"/>
      <c r="H16" s="256">
        <f>IF(ISERROR(VLOOKUP(A13,GORLIS!$A$5:$AT$992,6,FALSE)),0,VLOOKUP(A13,GORLIS!$A$5:$AT$992,6,FALSE))</f>
        <v>0</v>
      </c>
      <c r="I16" s="404"/>
      <c r="J16" s="450"/>
      <c r="K16" s="451"/>
      <c r="L16" s="256">
        <f>IF(ISERROR(VLOOKUP(A13,GORLIS!$A$5:$AT$992,15,FALSE)),0,VLOOKUP(A13,GORLIS!$A$5:$AT$992,15,FALSE))</f>
        <v>0</v>
      </c>
      <c r="M16" s="256">
        <f>IF(ISERROR(VLOOKUP(A13,GORLIS!$A$5:$AT$992,19,FALSE)),0,VLOOKUP(A13,GORLIS!$A$5:$AT$992,19,FALSE))</f>
        <v>0</v>
      </c>
      <c r="N16" s="401"/>
      <c r="O16" s="401"/>
      <c r="P16" s="401"/>
      <c r="Q16" s="256">
        <f>IF(ISERROR(VLOOKUP(A13,GORLIS!$A$5:$AW$992,49,FALSE)),0,VLOOKUP(A13,GORLIS!$A$5:$AW$992,49,FALSE))</f>
        <v>0</v>
      </c>
      <c r="R16" s="257">
        <f>IF(ISERROR(VLOOKUP(A13,GORLIS!$A$5:$AY$992,33,FALSE)),0,VLOOKUP(A13,GORLIS!$A$5:$AY$992,33,FALSE))</f>
        <v>0</v>
      </c>
      <c r="S16" s="417"/>
      <c r="T16" s="260">
        <f>IF(ISERROR(VLOOKUP(A13,GORLIS!$A$5:$AT$992,44,FALSE)),0,VLOOKUP(A13,GORLIS!$A$5:$AT$992,44,FALSE))</f>
        <v>0</v>
      </c>
      <c r="U16" s="261"/>
      <c r="V16" s="258"/>
      <c r="W16" s="378"/>
      <c r="X16" s="381"/>
      <c r="Y16" s="378"/>
      <c r="Z16" s="177"/>
      <c r="AH16" s="1">
        <v>10</v>
      </c>
      <c r="AI16" s="1" t="s">
        <v>213</v>
      </c>
    </row>
    <row r="17" spans="1:35" ht="12.75" customHeight="1">
      <c r="A17" s="439"/>
      <c r="B17" s="440">
        <f>IF(G17&gt;0,1,0)</f>
        <v>0</v>
      </c>
      <c r="C17" s="197"/>
      <c r="D17" s="197"/>
      <c r="E17" s="452"/>
      <c r="F17" s="175"/>
      <c r="G17" s="443">
        <f>IF(S17&gt;0,G13+1,0)</f>
        <v>0</v>
      </c>
      <c r="H17" s="253">
        <f>IF(ISERROR(VLOOKUP(A17,GORLIS!$A$5:$AT$992,4,FALSE)),0,VLOOKUP(A17,GORLIS!$A$5:$AT$992,4,FALSE))</f>
        <v>0</v>
      </c>
      <c r="I17" s="419">
        <f>IF(ISERROR(VLOOKUP(A17,GORLIS!$A$5:$AU$992,32,FALSE)),0,VLOOKUP(A17,GORLIS!$A$5:$AU$992,32,FALSE))</f>
        <v>0</v>
      </c>
      <c r="J17" s="446">
        <f>IF(ISERROR(VLOOKUP(A17,GORLIS!$A$5:$AT$992,9,FALSE)),0,VLOOKUP(A17,GORLIS!$A$5:$AT$992,9,FALSE))</f>
        <v>0</v>
      </c>
      <c r="K17" s="447"/>
      <c r="L17" s="253">
        <f>IF(ISERROR(VLOOKUP(A17,GORLIS!$A$5:$AT$992,12,FALSE)),0,VLOOKUP(A17,GORLIS!$A$5:$AT$992,12,FALSE))</f>
        <v>0</v>
      </c>
      <c r="M17" s="253">
        <f>IF(ISERROR(VLOOKUP(A17,GORLIS!$A$5:$AT$992,16,FALSE)),0,VLOOKUP(A17,GORLIS!$A$5:$AT$992,16,FALSE))</f>
        <v>0</v>
      </c>
      <c r="N17" s="384">
        <f>IF(ISERROR(VLOOKUP(A17,GORLIS!$A$5:$AT$992,21,FALSE)),0,VLOOKUP(A17,GORLIS!$A$5:$AT$992,21,FALSE))</f>
        <v>0</v>
      </c>
      <c r="O17" s="384">
        <f>IF(ISERROR(VLOOKUP(A17,GORLIS!$A$5:$AT$992,25,FALSE)),0,VLOOKUP(A17,GORLIS!$A$5:$AT$992,25,FALSE))</f>
        <v>0</v>
      </c>
      <c r="P17" s="255"/>
      <c r="Q17" s="253">
        <f>IF(ISERROR(VLOOKUP(A17,GORLIS!$A$5:$AT$992,34,FALSE)),0,VLOOKUP(A17,GORLIS!$A$5:$AT$992,34,FALSE))</f>
        <v>0</v>
      </c>
      <c r="R17" s="253">
        <f>IF(ISERROR(VLOOKUP(A17,GORLIS!$A$5:$AY$992,50,FALSE)),0,VLOOKUP(A17,GORLIS!$A$5:$AY$992,50,FALSE))</f>
        <v>0</v>
      </c>
      <c r="S17" s="415">
        <f>IF(ISERROR(VLOOKUP(A17,GORLIS!$A$5:$AT$992,38,FALSE)),0,VLOOKUP(A17,GORLIS!$A$5:$AT$992,38,FALSE))</f>
        <v>0</v>
      </c>
      <c r="T17" s="254">
        <f>IF(ISERROR(VLOOKUP(A17,GORLIS!$A$5:$AT$992,10,FALSE)),0,VLOOKUP(A17,GORLIS!$A$5:$AT$992,10,FALSE))</f>
        <v>0</v>
      </c>
      <c r="U17" s="255"/>
      <c r="V17" s="255"/>
      <c r="W17" s="376">
        <f>SUM(T19+T20+U18+U19+U20+V17+V18+V19+V20)</f>
        <v>0</v>
      </c>
      <c r="X17" s="379">
        <f>IF(ISERROR(VLOOKUP(A17,GORLIS!$A$5:$AT$992,8,FALSE)),0,VLOOKUP(A17,GORLIS!$A$5:$AT$992,8,FALSE))</f>
        <v>0</v>
      </c>
      <c r="Y17" s="376">
        <f>S17-W17</f>
        <v>0</v>
      </c>
      <c r="Z17" s="181"/>
      <c r="AH17" s="1">
        <v>11</v>
      </c>
      <c r="AI17" s="1" t="s">
        <v>214</v>
      </c>
    </row>
    <row r="18" spans="1:26" ht="12.75" customHeight="1">
      <c r="A18" s="439"/>
      <c r="B18" s="441"/>
      <c r="C18" s="198"/>
      <c r="D18" s="198"/>
      <c r="E18" s="452"/>
      <c r="F18" s="175"/>
      <c r="G18" s="444"/>
      <c r="H18" s="256">
        <f>IF(ISERROR(VLOOKUP(A17,GORLIS!$A$5:$AT$992,5,FALSE)),0,VLOOKUP(A17,GORLIS!$A$5:$AT$992,5,FALSE))</f>
        <v>0</v>
      </c>
      <c r="I18" s="420"/>
      <c r="J18" s="448"/>
      <c r="K18" s="449"/>
      <c r="L18" s="256">
        <f>IF(ISERROR(VLOOKUP(A17,GORLIS!$A$5:$AT$992,13,FALSE)),0,VLOOKUP(A17,GORLIS!$A$5:$AT$992,13,FALSE))</f>
        <v>0</v>
      </c>
      <c r="M18" s="256">
        <f>IF(ISERROR(VLOOKUP(A17,GORLIS!$A$5:$AT$992,17,FALSE)),0,VLOOKUP(A17,GORLIS!$A$5:$AT$992,17,FALSE))</f>
        <v>0</v>
      </c>
      <c r="N18" s="385"/>
      <c r="O18" s="385"/>
      <c r="P18" s="258"/>
      <c r="Q18" s="256">
        <f>IF(ISERROR(VLOOKUP(A17,GORLIS!$A$5:$AT$992,36,FALSE)),0,VLOOKUP(A17,GORLIS!$A$5:$AT$992,36,FALSE))</f>
        <v>0</v>
      </c>
      <c r="R18" s="256">
        <f>IF(ISERROR(VLOOKUP(A17,GORLIS!$A$5:$AY$992,51,FALSE)),0,VLOOKUP(A17,GORLIS!$A$5:$AY$992,51,FALSE))</f>
        <v>0</v>
      </c>
      <c r="S18" s="416"/>
      <c r="T18" s="258">
        <f>+S17</f>
        <v>0</v>
      </c>
      <c r="U18" s="258"/>
      <c r="V18" s="258"/>
      <c r="W18" s="377"/>
      <c r="X18" s="380"/>
      <c r="Y18" s="377"/>
      <c r="Z18" s="181"/>
    </row>
    <row r="19" spans="1:26" ht="12.75" customHeight="1">
      <c r="A19" s="439"/>
      <c r="B19" s="441"/>
      <c r="C19" s="198"/>
      <c r="D19" s="198"/>
      <c r="E19" s="452"/>
      <c r="F19" s="175"/>
      <c r="G19" s="444"/>
      <c r="H19" s="256">
        <f>IF(ISERROR(VLOOKUP(A17,GORLIS!$A$5:$AT$992,2,FALSE)),0,VLOOKUP(A17,GORLIS!$A$5:$AT$992,2,FALSE))</f>
        <v>0</v>
      </c>
      <c r="I19" s="403">
        <f>IF(ISERROR(VLOOKUP(A17,GORLIS!$A$5:$AU$992,47,FALSE)),0,VLOOKUP(A17,GORLIS!$A$5:$AU$992,47,FALSE))</f>
        <v>0</v>
      </c>
      <c r="J19" s="448"/>
      <c r="K19" s="449"/>
      <c r="L19" s="256">
        <f>IF(ISERROR(VLOOKUP(A17,GORLIS!$A$5:$AT$992,14,FALSE)),0,VLOOKUP(A17,GORLIS!$A$5:$AT$992,14,FALSE))</f>
        <v>0</v>
      </c>
      <c r="M19" s="256">
        <f>IF(ISERROR(VLOOKUP(A17,GORLIS!$A$5:$AT$992,18,FALSE)),0,VLOOKUP(A17,GORLIS!$A$5:$AT$992,18,FALSE))</f>
        <v>0</v>
      </c>
      <c r="N19" s="385">
        <f>IF(ISERROR(VLOOKUP(A17,GORLIS!$A$5:$AT$992,23,FALSE)),0,VLOOKUP(A17,GORLIS!$A$5:$AT$992,23,FALSE))</f>
        <v>0</v>
      </c>
      <c r="O19" s="385">
        <f>IF(ISERROR(VLOOKUP(A17,GORLIS!$A$5:$AT$992,27,FALSE)),0,VLOOKUP(A17,GORLIS!$A$5:$AT$992,27,FALSE))</f>
        <v>0</v>
      </c>
      <c r="P19" s="258"/>
      <c r="Q19" s="256">
        <f>IF(ISERROR(VLOOKUP(A17,GORLIS!$A$5:$AV$992,48,FALSE)),0,VLOOKUP(A17,GORLIS!$A$5:$AV$992,48,FALSE))</f>
        <v>0</v>
      </c>
      <c r="R19" s="257">
        <f>IF(ISERROR(VLOOKUP(A17,GORLIS!$A$5:$AY$992,31,FALSE)),0,VLOOKUP(A17,GORLIS!$A$5:$AY$992,31,FALSE))</f>
        <v>0</v>
      </c>
      <c r="S19" s="416"/>
      <c r="T19" s="260">
        <f>IF(ISERROR(VLOOKUP(A17,GORLIS!$A$5:$AT$992,42,FALSE)),0,VLOOKUP(A17,GORLIS!$A$5:$AT$992,42,FALSE))</f>
        <v>0</v>
      </c>
      <c r="U19" s="258"/>
      <c r="V19" s="258"/>
      <c r="W19" s="377"/>
      <c r="X19" s="380"/>
      <c r="Y19" s="377"/>
      <c r="Z19" s="181"/>
    </row>
    <row r="20" spans="1:35" ht="12.75" customHeight="1">
      <c r="A20" s="439"/>
      <c r="B20" s="442"/>
      <c r="C20" s="198"/>
      <c r="D20" s="198"/>
      <c r="E20" s="452"/>
      <c r="F20" s="175"/>
      <c r="G20" s="445"/>
      <c r="H20" s="256">
        <f>IF(ISERROR(VLOOKUP(A17,GORLIS!$A$5:$AT$992,6,FALSE)),0,VLOOKUP(A17,GORLIS!$A$5:$AT$992,6,FALSE))</f>
        <v>0</v>
      </c>
      <c r="I20" s="404"/>
      <c r="J20" s="450"/>
      <c r="K20" s="451"/>
      <c r="L20" s="256">
        <f>IF(ISERROR(VLOOKUP(A17,GORLIS!$A$5:$AT$992,15,FALSE)),0,VLOOKUP(A17,GORLIS!$A$5:$AT$992,15,FALSE))</f>
        <v>0</v>
      </c>
      <c r="M20" s="256">
        <f>IF(ISERROR(VLOOKUP(A17,GORLIS!$A$5:$AT$992,19,FALSE)),0,VLOOKUP(A17,GORLIS!$A$5:$AT$992,19,FALSE))</f>
        <v>0</v>
      </c>
      <c r="N20" s="401"/>
      <c r="O20" s="401"/>
      <c r="P20" s="261"/>
      <c r="Q20" s="256">
        <f>IF(ISERROR(VLOOKUP(A17,GORLIS!$A$5:$AW$992,49,FALSE)),0,VLOOKUP(A17,GORLIS!$A$5:$AW$992,49,FALSE))</f>
        <v>0</v>
      </c>
      <c r="R20" s="257">
        <f>IF(ISERROR(VLOOKUP(A17,GORLIS!$A$5:$AY$992,33,FALSE)),0,VLOOKUP(A17,GORLIS!$A$5:$AY$992,33,FALSE))</f>
        <v>0</v>
      </c>
      <c r="S20" s="417"/>
      <c r="T20" s="260">
        <f>IF(ISERROR(VLOOKUP(A17,GORLIS!$A$5:$AT$992,44,FALSE)),0,VLOOKUP(A17,GORLIS!$A$5:$AT$992,44,FALSE))</f>
        <v>0</v>
      </c>
      <c r="U20" s="261"/>
      <c r="V20" s="258"/>
      <c r="W20" s="378"/>
      <c r="X20" s="381"/>
      <c r="Y20" s="378"/>
      <c r="Z20" s="181"/>
      <c r="AH20" s="1">
        <v>12</v>
      </c>
      <c r="AI20" s="1" t="s">
        <v>215</v>
      </c>
    </row>
    <row r="21" spans="1:26" ht="12.75" customHeight="1">
      <c r="A21" s="439"/>
      <c r="B21" s="440">
        <f>IF(G21&gt;0,1,0)</f>
        <v>0</v>
      </c>
      <c r="C21" s="197"/>
      <c r="D21" s="197"/>
      <c r="E21" s="452"/>
      <c r="F21" s="175"/>
      <c r="G21" s="443">
        <f>IF(S21&gt;0,G17+1,0)</f>
        <v>0</v>
      </c>
      <c r="H21" s="253">
        <f>IF(ISERROR(VLOOKUP(A21,GORLIS!$A$5:$AT$992,4,FALSE)),0,VLOOKUP(A21,GORLIS!$A$5:$AT$992,4,FALSE))</f>
        <v>0</v>
      </c>
      <c r="I21" s="419">
        <f>IF(ISERROR(VLOOKUP(A21,GORLIS!$A$5:$AU$992,32,FALSE)),0,VLOOKUP(A21,GORLIS!$A$5:$AU$992,32,FALSE))</f>
        <v>0</v>
      </c>
      <c r="J21" s="446">
        <f>IF(ISERROR(VLOOKUP(A21,GORLIS!$A$5:$AT$992,9,FALSE)),0,VLOOKUP(A21,GORLIS!$A$5:$AT$992,9,FALSE))</f>
        <v>0</v>
      </c>
      <c r="K21" s="447"/>
      <c r="L21" s="253">
        <f>IF(ISERROR(VLOOKUP(A21,GORLIS!$A$5:$AT$992,12,FALSE)),0,VLOOKUP(A21,GORLIS!$A$5:$AT$992,12,FALSE))</f>
        <v>0</v>
      </c>
      <c r="M21" s="253">
        <f>IF(ISERROR(VLOOKUP(A21,GORLIS!$A$5:$AT$992,16,FALSE)),0,VLOOKUP(A21,GORLIS!$A$5:$AT$992,16,FALSE))</f>
        <v>0</v>
      </c>
      <c r="N21" s="384">
        <f>IF(ISERROR(VLOOKUP(A21,GORLIS!$A$5:$AT$992,21,FALSE)),0,VLOOKUP(A21,GORLIS!$A$5:$AT$992,21,FALSE))</f>
        <v>0</v>
      </c>
      <c r="O21" s="384">
        <f>IF(ISERROR(VLOOKUP(A21,GORLIS!$A$5:$AT$992,25,FALSE)),0,VLOOKUP(A21,GORLIS!$A$5:$AT$992,25,FALSE))</f>
        <v>0</v>
      </c>
      <c r="P21" s="255"/>
      <c r="Q21" s="253">
        <f>IF(ISERROR(VLOOKUP(A21,GORLIS!$A$5:$AT$992,34,FALSE)),0,VLOOKUP(A21,GORLIS!$A$5:$AT$992,34,FALSE))</f>
        <v>0</v>
      </c>
      <c r="R21" s="253">
        <f>IF(ISERROR(VLOOKUP(A21,GORLIS!$A$5:$AY$992,50,FALSE)),0,VLOOKUP(A21,GORLIS!$A$5:$AY$992,50,FALSE))</f>
        <v>0</v>
      </c>
      <c r="S21" s="415">
        <f>IF(ISERROR(VLOOKUP(A21,GORLIS!$A$5:$AT$992,38,FALSE)),0,VLOOKUP(A21,GORLIS!$A$5:$AT$992,38,FALSE))</f>
        <v>0</v>
      </c>
      <c r="T21" s="254">
        <f>IF(ISERROR(VLOOKUP(A21,GORLIS!$A$5:$AT$992,10,FALSE)),0,VLOOKUP(A21,GORLIS!$A$5:$AT$992,10,FALSE))</f>
        <v>0</v>
      </c>
      <c r="U21" s="255"/>
      <c r="V21" s="255"/>
      <c r="W21" s="376">
        <f>SUM(T23+T24+U22+U23+U24+V21+V22+V23+V24)</f>
        <v>0</v>
      </c>
      <c r="X21" s="379">
        <f>IF(ISERROR(VLOOKUP(A21,GORLIS!$A$5:$AT$992,8,FALSE)),0,VLOOKUP(A21,GORLIS!$A$5:$AT$992,8,FALSE))</f>
        <v>0</v>
      </c>
      <c r="Y21" s="376">
        <f>S21-W21</f>
        <v>0</v>
      </c>
      <c r="Z21" s="181"/>
    </row>
    <row r="22" spans="1:26" ht="12.75" customHeight="1">
      <c r="A22" s="439"/>
      <c r="B22" s="441"/>
      <c r="C22" s="198"/>
      <c r="D22" s="198"/>
      <c r="E22" s="452"/>
      <c r="F22" s="175"/>
      <c r="G22" s="444"/>
      <c r="H22" s="256">
        <f>IF(ISERROR(VLOOKUP(A21,GORLIS!$A$5:$AT$992,5,FALSE)),0,VLOOKUP(A21,GORLIS!$A$5:$AT$992,5,FALSE))</f>
        <v>0</v>
      </c>
      <c r="I22" s="420"/>
      <c r="J22" s="448"/>
      <c r="K22" s="449"/>
      <c r="L22" s="256">
        <f>IF(ISERROR(VLOOKUP(A21,GORLIS!$A$5:$AT$992,13,FALSE)),0,VLOOKUP(A21,GORLIS!$A$5:$AT$992,13,FALSE))</f>
        <v>0</v>
      </c>
      <c r="M22" s="256">
        <f>IF(ISERROR(VLOOKUP(A21,GORLIS!$A$5:$AT$992,17,FALSE)),0,VLOOKUP(A21,GORLIS!$A$5:$AT$992,17,FALSE))</f>
        <v>0</v>
      </c>
      <c r="N22" s="385"/>
      <c r="O22" s="385"/>
      <c r="P22" s="258"/>
      <c r="Q22" s="256">
        <f>IF(ISERROR(VLOOKUP(A21,GORLIS!$A$5:$AT$992,36,FALSE)),0,VLOOKUP(A21,GORLIS!$A$5:$AT$992,36,FALSE))</f>
        <v>0</v>
      </c>
      <c r="R22" s="256">
        <f>IF(ISERROR(VLOOKUP(A21,GORLIS!$A$5:$AY$992,51,FALSE)),0,VLOOKUP(A21,GORLIS!$A$5:$AY$992,51,FALSE))</f>
        <v>0</v>
      </c>
      <c r="S22" s="416"/>
      <c r="T22" s="258">
        <f>+S21</f>
        <v>0</v>
      </c>
      <c r="U22" s="258"/>
      <c r="V22" s="258"/>
      <c r="W22" s="377"/>
      <c r="X22" s="380"/>
      <c r="Y22" s="377"/>
      <c r="Z22" s="181"/>
    </row>
    <row r="23" spans="1:26" ht="12.75" customHeight="1">
      <c r="A23" s="439"/>
      <c r="B23" s="441"/>
      <c r="C23" s="198"/>
      <c r="D23" s="198"/>
      <c r="E23" s="452"/>
      <c r="F23" s="175"/>
      <c r="G23" s="444"/>
      <c r="H23" s="256">
        <f>IF(ISERROR(VLOOKUP(A21,GORLIS!$A$5:$AT$992,2,FALSE)),0,VLOOKUP(A21,GORLIS!$A$5:$AT$992,2,FALSE))</f>
        <v>0</v>
      </c>
      <c r="I23" s="403">
        <f>IF(ISERROR(VLOOKUP(A21,GORLIS!$A$5:$AU$992,47,FALSE)),0,VLOOKUP(A21,GORLIS!$A$5:$AU$992,47,FALSE))</f>
        <v>0</v>
      </c>
      <c r="J23" s="448"/>
      <c r="K23" s="449"/>
      <c r="L23" s="256">
        <f>IF(ISERROR(VLOOKUP(A21,GORLIS!$A$5:$AT$992,14,FALSE)),0,VLOOKUP(A21,GORLIS!$A$5:$AT$992,14,FALSE))</f>
        <v>0</v>
      </c>
      <c r="M23" s="256">
        <f>IF(ISERROR(VLOOKUP(A21,GORLIS!$A$5:$AT$992,18,FALSE)),0,VLOOKUP(A21,GORLIS!$A$5:$AT$992,18,FALSE))</f>
        <v>0</v>
      </c>
      <c r="N23" s="385">
        <f>IF(ISERROR(VLOOKUP(A21,GORLIS!$A$5:$AT$992,23,FALSE)),0,VLOOKUP(A21,GORLIS!$A$5:$AT$992,23,FALSE))</f>
        <v>0</v>
      </c>
      <c r="O23" s="385">
        <f>IF(ISERROR(VLOOKUP(A21,GORLIS!$A$5:$AT$992,27,FALSE)),0,VLOOKUP(A21,GORLIS!$A$5:$AT$992,27,FALSE))</f>
        <v>0</v>
      </c>
      <c r="P23" s="258"/>
      <c r="Q23" s="256">
        <f>IF(ISERROR(VLOOKUP(A21,GORLIS!$A$5:$AV$992,48,FALSE)),0,VLOOKUP(A21,GORLIS!$A$5:$AV$992,48,FALSE))</f>
        <v>0</v>
      </c>
      <c r="R23" s="257">
        <f>IF(ISERROR(VLOOKUP(A21,GORLIS!$A$5:$AY$992,31,FALSE)),0,VLOOKUP(A21,GORLIS!$A$5:$AY$992,31,FALSE))</f>
        <v>0</v>
      </c>
      <c r="S23" s="416"/>
      <c r="T23" s="260">
        <f>IF(ISERROR(VLOOKUP(A21,GORLIS!$A$5:$AT$992,42,FALSE)),0,VLOOKUP(A21,GORLIS!$A$5:$AT$992,42,FALSE))</f>
        <v>0</v>
      </c>
      <c r="U23" s="258"/>
      <c r="V23" s="258"/>
      <c r="W23" s="377"/>
      <c r="X23" s="380"/>
      <c r="Y23" s="377"/>
      <c r="Z23" s="181"/>
    </row>
    <row r="24" spans="1:26" ht="12.75" customHeight="1">
      <c r="A24" s="439"/>
      <c r="B24" s="442"/>
      <c r="C24" s="198"/>
      <c r="D24" s="198"/>
      <c r="E24" s="452"/>
      <c r="F24" s="175"/>
      <c r="G24" s="445"/>
      <c r="H24" s="256">
        <f>IF(ISERROR(VLOOKUP(A21,GORLIS!$A$5:$AT$992,6,FALSE)),0,VLOOKUP(A21,GORLIS!$A$5:$AT$992,6,FALSE))</f>
        <v>0</v>
      </c>
      <c r="I24" s="404"/>
      <c r="J24" s="450"/>
      <c r="K24" s="451"/>
      <c r="L24" s="256">
        <f>IF(ISERROR(VLOOKUP(A21,GORLIS!$A$5:$AT$992,15,FALSE)),0,VLOOKUP(A21,GORLIS!$A$5:$AT$992,15,FALSE))</f>
        <v>0</v>
      </c>
      <c r="M24" s="256">
        <f>IF(ISERROR(VLOOKUP(A21,GORLIS!$A$5:$AT$992,19,FALSE)),0,VLOOKUP(A21,GORLIS!$A$5:$AT$992,19,FALSE))</f>
        <v>0</v>
      </c>
      <c r="N24" s="401"/>
      <c r="O24" s="401"/>
      <c r="P24" s="261"/>
      <c r="Q24" s="256">
        <f>IF(ISERROR(VLOOKUP(A21,GORLIS!$A$5:$AW$992,49,FALSE)),0,VLOOKUP(A21,GORLIS!$A$5:$AW$992,49,FALSE))</f>
        <v>0</v>
      </c>
      <c r="R24" s="257">
        <f>IF(ISERROR(VLOOKUP(A21,GORLIS!$A$5:$AY$992,33,FALSE)),0,VLOOKUP(A21,GORLIS!$A$5:$AY$992,33,FALSE))</f>
        <v>0</v>
      </c>
      <c r="S24" s="417"/>
      <c r="T24" s="260">
        <f>IF(ISERROR(VLOOKUP(A21,GORLIS!$A$5:$AT$992,44,FALSE)),0,VLOOKUP(A21,GORLIS!$A$5:$AT$992,44,FALSE))</f>
        <v>0</v>
      </c>
      <c r="U24" s="261"/>
      <c r="V24" s="258"/>
      <c r="W24" s="378"/>
      <c r="X24" s="381"/>
      <c r="Y24" s="378"/>
      <c r="Z24" s="181"/>
    </row>
    <row r="25" spans="1:26" ht="12.75" customHeight="1">
      <c r="A25" s="439"/>
      <c r="B25" s="440">
        <f>IF(G25&gt;0,1,0)</f>
        <v>0</v>
      </c>
      <c r="C25" s="197"/>
      <c r="D25" s="197"/>
      <c r="E25" s="452"/>
      <c r="F25" s="175"/>
      <c r="G25" s="443">
        <f>IF(S29&gt;0,G21+1,0)</f>
        <v>0</v>
      </c>
      <c r="H25" s="253">
        <f>IF(ISERROR(VLOOKUP(A25,GORLIS!$A$5:$AT$992,4,FALSE)),0,VLOOKUP(A25,GORLIS!$A$5:$AT$992,4,FALSE))</f>
        <v>0</v>
      </c>
      <c r="I25" s="419">
        <f>IF(ISERROR(VLOOKUP(A25,GORLIS!$A$5:$AU$992,32,FALSE)),0,VLOOKUP(A25,GORLIS!$A$5:$AU$992,32,FALSE))</f>
        <v>0</v>
      </c>
      <c r="J25" s="446">
        <f>IF(ISERROR(VLOOKUP(A25,GORLIS!$A$5:$AT$992,9,FALSE)),0,VLOOKUP(A25,GORLIS!$A$5:$AT$992,9,FALSE))</f>
        <v>0</v>
      </c>
      <c r="K25" s="447"/>
      <c r="L25" s="253">
        <f>IF(ISERROR(VLOOKUP(A25,GORLIS!$A$5:$AT$992,12,FALSE)),0,VLOOKUP(A25,GORLIS!$A$5:$AT$992,12,FALSE))</f>
        <v>0</v>
      </c>
      <c r="M25" s="253">
        <f>IF(ISERROR(VLOOKUP(A25,GORLIS!$A$5:$AT$992,16,FALSE)),0,VLOOKUP(A25,GORLIS!$A$5:$AT$992,16,FALSE))</f>
        <v>0</v>
      </c>
      <c r="N25" s="384">
        <f>IF(ISERROR(VLOOKUP(A25,GORLIS!$A$5:$AT$992,21,FALSE)),0,VLOOKUP(A25,GORLIS!$A$5:$AT$992,21,FALSE))</f>
        <v>0</v>
      </c>
      <c r="O25" s="384">
        <f>IF(ISERROR(VLOOKUP(A25,GORLIS!$A$5:$AT$992,25,FALSE)),0,VLOOKUP(A25,GORLIS!$A$5:$AT$992,25,FALSE))</f>
        <v>0</v>
      </c>
      <c r="P25" s="255"/>
      <c r="Q25" s="253">
        <f>IF(ISERROR(VLOOKUP(A25,GORLIS!$A$5:$AT$992,34,FALSE)),0,VLOOKUP(A25,GORLIS!$A$5:$AT$992,34,FALSE))</f>
        <v>0</v>
      </c>
      <c r="R25" s="253">
        <f>IF(ISERROR(VLOOKUP(A25,GORLIS!$A$5:$AY$992,50,FALSE)),0,VLOOKUP(A25,GORLIS!$A$5:$AY$992,50,FALSE))</f>
        <v>0</v>
      </c>
      <c r="S25" s="415">
        <f>IF(ISERROR(VLOOKUP(A25,GORLIS!$A$5:$AT$992,38,FALSE)),0,VLOOKUP(A25,GORLIS!$A$5:$AT$992,38,FALSE))</f>
        <v>0</v>
      </c>
      <c r="T25" s="254">
        <f>IF(ISERROR(VLOOKUP(A25,GORLIS!$A$5:$AT$992,10,FALSE)),0,VLOOKUP(A25,GORLIS!$A$5:$AT$992,10,FALSE))</f>
        <v>0</v>
      </c>
      <c r="U25" s="255"/>
      <c r="V25" s="255"/>
      <c r="W25" s="376">
        <f>SUM(T27+T28+U26+U27+U28+V25+V26+V27+V28)</f>
        <v>0</v>
      </c>
      <c r="X25" s="379">
        <f>IF(ISERROR(VLOOKUP(A25,GORLIS!$A$5:$AT$992,8,FALSE)),0,VLOOKUP(A25,GORLIS!$A$5:$AT$992,8,FALSE))</f>
        <v>0</v>
      </c>
      <c r="Y25" s="376">
        <f>S25-W25</f>
        <v>0</v>
      </c>
      <c r="Z25" s="181"/>
    </row>
    <row r="26" spans="1:26" ht="12.75" customHeight="1">
      <c r="A26" s="439"/>
      <c r="B26" s="441"/>
      <c r="C26" s="198"/>
      <c r="D26" s="198"/>
      <c r="E26" s="452"/>
      <c r="F26" s="175"/>
      <c r="G26" s="444"/>
      <c r="H26" s="256">
        <f>IF(ISERROR(VLOOKUP(A25,GORLIS!$A$5:$AT$992,5,FALSE)),0,VLOOKUP(A25,GORLIS!$A$5:$AT$992,5,FALSE))</f>
        <v>0</v>
      </c>
      <c r="I26" s="420"/>
      <c r="J26" s="448"/>
      <c r="K26" s="449"/>
      <c r="L26" s="256">
        <f>IF(ISERROR(VLOOKUP(A25,GORLIS!$A$5:$AT$992,13,FALSE)),0,VLOOKUP(A25,GORLIS!$A$5:$AT$992,13,FALSE))</f>
        <v>0</v>
      </c>
      <c r="M26" s="256">
        <f>IF(ISERROR(VLOOKUP(A25,GORLIS!$A$5:$AT$992,17,FALSE)),0,VLOOKUP(A25,GORLIS!$A$5:$AT$992,17,FALSE))</f>
        <v>0</v>
      </c>
      <c r="N26" s="385"/>
      <c r="O26" s="385"/>
      <c r="P26" s="258"/>
      <c r="Q26" s="256">
        <f>IF(ISERROR(VLOOKUP(A25,GORLIS!$A$5:$AT$992,36,FALSE)),0,VLOOKUP(A25,GORLIS!$A$5:$AT$992,36,FALSE))</f>
        <v>0</v>
      </c>
      <c r="R26" s="256">
        <f>IF(ISERROR(VLOOKUP(A25,GORLIS!$A$5:$AY$992,51,FALSE)),0,VLOOKUP(A25,GORLIS!$A$5:$AY$992,51,FALSE))</f>
        <v>0</v>
      </c>
      <c r="S26" s="416"/>
      <c r="T26" s="258">
        <f>+S25</f>
        <v>0</v>
      </c>
      <c r="U26" s="258"/>
      <c r="V26" s="258"/>
      <c r="W26" s="377"/>
      <c r="X26" s="380"/>
      <c r="Y26" s="377"/>
      <c r="Z26" s="181"/>
    </row>
    <row r="27" spans="1:26" ht="12.75" customHeight="1">
      <c r="A27" s="439"/>
      <c r="B27" s="441"/>
      <c r="C27" s="198"/>
      <c r="D27" s="198"/>
      <c r="E27" s="452"/>
      <c r="F27" s="175"/>
      <c r="G27" s="444"/>
      <c r="H27" s="256">
        <f>IF(ISERROR(VLOOKUP(A25,GORLIS!$A$5:$AT$992,2,FALSE)),0,VLOOKUP(A25,GORLIS!$A$5:$AT$992,2,FALSE))</f>
        <v>0</v>
      </c>
      <c r="I27" s="403">
        <f>IF(ISERROR(VLOOKUP(A25,GORLIS!$A$5:$AU$992,47,FALSE)),0,VLOOKUP(A25,GORLIS!$A$5:$AU$992,47,FALSE))</f>
        <v>0</v>
      </c>
      <c r="J27" s="448"/>
      <c r="K27" s="449"/>
      <c r="L27" s="256">
        <f>IF(ISERROR(VLOOKUP(A25,GORLIS!$A$5:$AT$992,14,FALSE)),0,VLOOKUP(A25,GORLIS!$A$5:$AT$992,14,FALSE))</f>
        <v>0</v>
      </c>
      <c r="M27" s="256">
        <f>IF(ISERROR(VLOOKUP(A25,GORLIS!$A$5:$AT$992,18,FALSE)),0,VLOOKUP(A25,GORLIS!$A$5:$AT$992,18,FALSE))</f>
        <v>0</v>
      </c>
      <c r="N27" s="385">
        <f>IF(ISERROR(VLOOKUP(A25,GORLIS!$A$5:$AT$992,23,FALSE)),0,VLOOKUP(A25,GORLIS!$A$5:$AT$992,23,FALSE))</f>
        <v>0</v>
      </c>
      <c r="O27" s="385">
        <f>IF(ISERROR(VLOOKUP(A25,GORLIS!$A$5:$AT$992,27,FALSE)),0,VLOOKUP(A25,GORLIS!$A$5:$AT$992,27,FALSE))</f>
        <v>0</v>
      </c>
      <c r="P27" s="258"/>
      <c r="Q27" s="256">
        <f>IF(ISERROR(VLOOKUP(A25,GORLIS!$A$5:$AV$992,48,FALSE)),0,VLOOKUP(A25,GORLIS!$A$5:$AV$992,48,FALSE))</f>
        <v>0</v>
      </c>
      <c r="R27" s="257">
        <f>IF(ISERROR(VLOOKUP(A25,GORLIS!$A$5:$AY$992,31,FALSE)),0,VLOOKUP(A25,GORLIS!$A$5:$AY$992,31,FALSE))</f>
        <v>0</v>
      </c>
      <c r="S27" s="416"/>
      <c r="T27" s="260">
        <f>IF(ISERROR(VLOOKUP(A25,GORLIS!$A$5:$AT$992,42,FALSE)),0,VLOOKUP(A25,GORLIS!$A$5:$AT$992,42,FALSE))</f>
        <v>0</v>
      </c>
      <c r="U27" s="258"/>
      <c r="V27" s="258"/>
      <c r="W27" s="377"/>
      <c r="X27" s="380"/>
      <c r="Y27" s="377"/>
      <c r="Z27" s="181"/>
    </row>
    <row r="28" spans="1:26" ht="12.75" customHeight="1">
      <c r="A28" s="439"/>
      <c r="B28" s="442"/>
      <c r="C28" s="198"/>
      <c r="D28" s="198"/>
      <c r="E28" s="452"/>
      <c r="F28" s="175"/>
      <c r="G28" s="445"/>
      <c r="H28" s="256">
        <f>IF(ISERROR(VLOOKUP(A25,GORLIS!$A$5:$AT$992,6,FALSE)),0,VLOOKUP(A25,GORLIS!$A$5:$AT$992,6,FALSE))</f>
        <v>0</v>
      </c>
      <c r="I28" s="404"/>
      <c r="J28" s="450"/>
      <c r="K28" s="451"/>
      <c r="L28" s="256">
        <f>IF(ISERROR(VLOOKUP(A25,GORLIS!$A$5:$AT$992,15,FALSE)),0,VLOOKUP(A25,GORLIS!$A$5:$AT$992,15,FALSE))</f>
        <v>0</v>
      </c>
      <c r="M28" s="256">
        <f>IF(ISERROR(VLOOKUP(A25,GORLIS!$A$5:$AT$992,19,FALSE)),0,VLOOKUP(A25,GORLIS!$A$5:$AT$992,19,FALSE))</f>
        <v>0</v>
      </c>
      <c r="N28" s="401"/>
      <c r="O28" s="401"/>
      <c r="P28" s="261"/>
      <c r="Q28" s="256">
        <f>IF(ISERROR(VLOOKUP(A25,GORLIS!$A$5:$AW$992,49,FALSE)),0,VLOOKUP(A25,GORLIS!$A$5:$AW$992,49,FALSE))</f>
        <v>0</v>
      </c>
      <c r="R28" s="257">
        <f>IF(ISERROR(VLOOKUP(A25,GORLIS!$A$5:$AY$992,33,FALSE)),0,VLOOKUP(A25,GORLIS!$A$5:$AY$992,33,FALSE))</f>
        <v>0</v>
      </c>
      <c r="S28" s="417"/>
      <c r="T28" s="260">
        <f>IF(ISERROR(VLOOKUP(A25,GORLIS!$A$5:$AT$992,44,FALSE)),0,VLOOKUP(A25,GORLIS!$A$5:$AT$992,44,FALSE))</f>
        <v>0</v>
      </c>
      <c r="U28" s="261"/>
      <c r="V28" s="258"/>
      <c r="W28" s="378"/>
      <c r="X28" s="381"/>
      <c r="Y28" s="378"/>
      <c r="Z28" s="181"/>
    </row>
    <row r="29" spans="1:26" ht="12.75" customHeight="1">
      <c r="A29" s="439"/>
      <c r="B29" s="440">
        <f>IF(G29&gt;0,1,0)</f>
        <v>0</v>
      </c>
      <c r="C29" s="197"/>
      <c r="D29" s="197"/>
      <c r="E29" s="452"/>
      <c r="F29" s="175"/>
      <c r="G29" s="443">
        <f>IF(S33&gt;0,G25+1,0)</f>
        <v>0</v>
      </c>
      <c r="H29" s="253">
        <f>IF(ISERROR(VLOOKUP(A29,GORLIS!$A$5:$AT$992,4,FALSE)),0,VLOOKUP(A29,GORLIS!$A$5:$AT$992,4,FALSE))</f>
        <v>0</v>
      </c>
      <c r="I29" s="419">
        <f>IF(ISERROR(VLOOKUP(A29,GORLIS!$A$5:$AU$992,32,FALSE)),0,VLOOKUP(A29,GORLIS!$A$5:$AU$992,32,FALSE))</f>
        <v>0</v>
      </c>
      <c r="J29" s="446">
        <f>IF(ISERROR(VLOOKUP(A29,GORLIS!$A$5:$AT$992,9,FALSE)),0,VLOOKUP(A29,GORLIS!$A$5:$AT$992,9,FALSE))</f>
        <v>0</v>
      </c>
      <c r="K29" s="447"/>
      <c r="L29" s="253">
        <f>IF(ISERROR(VLOOKUP(A29,GORLIS!$A$5:$AT$992,12,FALSE)),0,VLOOKUP(A29,GORLIS!$A$5:$AT$992,12,FALSE))</f>
        <v>0</v>
      </c>
      <c r="M29" s="253">
        <f>IF(ISERROR(VLOOKUP(A29,GORLIS!$A$5:$AT$992,16,FALSE)),0,VLOOKUP(A29,GORLIS!$A$5:$AT$992,16,FALSE))</f>
        <v>0</v>
      </c>
      <c r="N29" s="384">
        <f>IF(ISERROR(VLOOKUP(A29,GORLIS!$A$5:$AT$992,21,FALSE)),0,VLOOKUP(A29,GORLIS!$A$5:$AT$992,21,FALSE))</f>
        <v>0</v>
      </c>
      <c r="O29" s="384">
        <f>IF(ISERROR(VLOOKUP(A29,GORLIS!$A$5:$AT$992,25,FALSE)),0,VLOOKUP(A29,GORLIS!$A$5:$AT$992,25,FALSE))</f>
        <v>0</v>
      </c>
      <c r="P29" s="255"/>
      <c r="Q29" s="253">
        <f>IF(ISERROR(VLOOKUP(A29,GORLIS!$A$5:$AT$992,34,FALSE)),0,VLOOKUP(A29,GORLIS!$A$5:$AT$992,34,FALSE))</f>
        <v>0</v>
      </c>
      <c r="R29" s="253">
        <f>IF(ISERROR(VLOOKUP(A29,GORLIS!$A$5:$AY$992,50,FALSE)),0,VLOOKUP(A29,GORLIS!$A$5:$AY$992,50,FALSE))</f>
        <v>0</v>
      </c>
      <c r="S29" s="415">
        <f>IF(ISERROR(VLOOKUP(A29,GORLIS!$A$5:$AT$992,38,FALSE)),0,VLOOKUP(A29,GORLIS!$A$5:$AT$992,38,FALSE))</f>
        <v>0</v>
      </c>
      <c r="T29" s="254">
        <f>IF(ISERROR(VLOOKUP(A29,GORLIS!$A$5:$AT$992,10,FALSE)),0,VLOOKUP(A29,GORLIS!$A$5:$AT$992,10,FALSE))</f>
        <v>0</v>
      </c>
      <c r="U29" s="255"/>
      <c r="V29" s="255"/>
      <c r="W29" s="376">
        <f>SUM(T31+T32+U30+U31+U32+V29+V30+V31+V32)</f>
        <v>0</v>
      </c>
      <c r="X29" s="379">
        <f>IF(ISERROR(VLOOKUP(A29,GORLIS!$A$5:$AT$992,8,FALSE)),0,VLOOKUP(A29,GORLIS!$A$5:$AT$992,8,FALSE))</f>
        <v>0</v>
      </c>
      <c r="Y29" s="376">
        <f>S29-W29</f>
        <v>0</v>
      </c>
      <c r="Z29" s="181"/>
    </row>
    <row r="30" spans="1:26" ht="12.75" customHeight="1">
      <c r="A30" s="439"/>
      <c r="B30" s="441"/>
      <c r="C30" s="198"/>
      <c r="D30" s="198"/>
      <c r="E30" s="452"/>
      <c r="F30" s="175"/>
      <c r="G30" s="444"/>
      <c r="H30" s="256">
        <f>IF(ISERROR(VLOOKUP(A29,GORLIS!$A$5:$AT$992,5,FALSE)),0,VLOOKUP(A29,GORLIS!$A$5:$AT$992,5,FALSE))</f>
        <v>0</v>
      </c>
      <c r="I30" s="420"/>
      <c r="J30" s="448"/>
      <c r="K30" s="449"/>
      <c r="L30" s="256">
        <f>IF(ISERROR(VLOOKUP(A29,GORLIS!$A$5:$AT$992,13,FALSE)),0,VLOOKUP(A29,GORLIS!$A$5:$AT$992,13,FALSE))</f>
        <v>0</v>
      </c>
      <c r="M30" s="256">
        <f>IF(ISERROR(VLOOKUP(A29,GORLIS!$A$5:$AT$992,17,FALSE)),0,VLOOKUP(A29,GORLIS!$A$5:$AT$992,17,FALSE))</f>
        <v>0</v>
      </c>
      <c r="N30" s="385"/>
      <c r="O30" s="385"/>
      <c r="P30" s="258"/>
      <c r="Q30" s="256">
        <f>IF(ISERROR(VLOOKUP(A29,GORLIS!$A$5:$AT$992,36,FALSE)),0,VLOOKUP(A29,GORLIS!$A$5:$AT$992,36,FALSE))</f>
        <v>0</v>
      </c>
      <c r="R30" s="256">
        <f>IF(ISERROR(VLOOKUP(A29,GORLIS!$A$5:$AY$992,51,FALSE)),0,VLOOKUP(A29,GORLIS!$A$5:$AY$992,51,FALSE))</f>
        <v>0</v>
      </c>
      <c r="S30" s="416"/>
      <c r="T30" s="258">
        <f>+S29</f>
        <v>0</v>
      </c>
      <c r="U30" s="258"/>
      <c r="V30" s="258"/>
      <c r="W30" s="377"/>
      <c r="X30" s="380"/>
      <c r="Y30" s="377"/>
      <c r="Z30" s="181"/>
    </row>
    <row r="31" spans="1:26" ht="12.75" customHeight="1">
      <c r="A31" s="439"/>
      <c r="B31" s="441"/>
      <c r="C31" s="198"/>
      <c r="D31" s="198"/>
      <c r="E31" s="452"/>
      <c r="F31" s="175"/>
      <c r="G31" s="444"/>
      <c r="H31" s="256">
        <f>IF(ISERROR(VLOOKUP(A29,GORLIS!$A$5:$AT$992,2,FALSE)),0,VLOOKUP(A29,GORLIS!$A$5:$AT$992,2,FALSE))</f>
        <v>0</v>
      </c>
      <c r="I31" s="403">
        <f>IF(ISERROR(VLOOKUP(A29,GORLIS!$A$5:$AU$992,47,FALSE)),0,VLOOKUP(A29,GORLIS!$A$5:$AU$992,47,FALSE))</f>
        <v>0</v>
      </c>
      <c r="J31" s="448"/>
      <c r="K31" s="449"/>
      <c r="L31" s="256">
        <f>IF(ISERROR(VLOOKUP(A29,GORLIS!$A$5:$AT$992,14,FALSE)),0,VLOOKUP(A29,GORLIS!$A$5:$AT$992,14,FALSE))</f>
        <v>0</v>
      </c>
      <c r="M31" s="256">
        <f>IF(ISERROR(VLOOKUP(A29,GORLIS!$A$5:$AT$992,18,FALSE)),0,VLOOKUP(A29,GORLIS!$A$5:$AT$992,18,FALSE))</f>
        <v>0</v>
      </c>
      <c r="N31" s="385">
        <f>IF(ISERROR(VLOOKUP(A29,GORLIS!$A$5:$AT$992,23,FALSE)),0,VLOOKUP(A29,GORLIS!$A$5:$AT$992,23,FALSE))</f>
        <v>0</v>
      </c>
      <c r="O31" s="385">
        <f>IF(ISERROR(VLOOKUP(A29,GORLIS!$A$5:$AT$992,27,FALSE)),0,VLOOKUP(A29,GORLIS!$A$5:$AT$992,27,FALSE))</f>
        <v>0</v>
      </c>
      <c r="P31" s="258"/>
      <c r="Q31" s="256">
        <f>IF(ISERROR(VLOOKUP(A29,GORLIS!$A$5:$AV$992,48,FALSE)),0,VLOOKUP(A29,GORLIS!$A$5:$AV$992,48,FALSE))</f>
        <v>0</v>
      </c>
      <c r="R31" s="257">
        <f>IF(ISERROR(VLOOKUP(A29,GORLIS!$A$5:$AY$992,31,FALSE)),0,VLOOKUP(A29,GORLIS!$A$5:$AY$992,31,FALSE))</f>
        <v>0</v>
      </c>
      <c r="S31" s="416"/>
      <c r="T31" s="260">
        <f>IF(ISERROR(VLOOKUP(A29,GORLIS!$A$5:$AT$992,42,FALSE)),0,VLOOKUP(A29,GORLIS!$A$5:$AT$992,42,FALSE))</f>
        <v>0</v>
      </c>
      <c r="U31" s="258"/>
      <c r="V31" s="258"/>
      <c r="W31" s="377"/>
      <c r="X31" s="380"/>
      <c r="Y31" s="377"/>
      <c r="Z31" s="181"/>
    </row>
    <row r="32" spans="1:26" ht="12.75" customHeight="1">
      <c r="A32" s="439"/>
      <c r="B32" s="442"/>
      <c r="C32" s="198"/>
      <c r="D32" s="198"/>
      <c r="E32" s="452"/>
      <c r="F32" s="175"/>
      <c r="G32" s="445"/>
      <c r="H32" s="256">
        <f>IF(ISERROR(VLOOKUP(A29,GORLIS!$A$5:$AT$992,6,FALSE)),0,VLOOKUP(A29,GORLIS!$A$5:$AT$992,6,FALSE))</f>
        <v>0</v>
      </c>
      <c r="I32" s="404"/>
      <c r="J32" s="450"/>
      <c r="K32" s="451"/>
      <c r="L32" s="256">
        <f>IF(ISERROR(VLOOKUP(A29,GORLIS!$A$5:$AT$992,15,FALSE)),0,VLOOKUP(A29,GORLIS!$A$5:$AT$992,15,FALSE))</f>
        <v>0</v>
      </c>
      <c r="M32" s="256">
        <f>IF(ISERROR(VLOOKUP(A29,GORLIS!$A$5:$AT$992,19,FALSE)),0,VLOOKUP(A29,GORLIS!$A$5:$AT$992,19,FALSE))</f>
        <v>0</v>
      </c>
      <c r="N32" s="401"/>
      <c r="O32" s="401"/>
      <c r="P32" s="261"/>
      <c r="Q32" s="256">
        <f>IF(ISERROR(VLOOKUP(A29,GORLIS!$A$5:$AW$992,49,FALSE)),0,VLOOKUP(A29,GORLIS!$A$5:$AW$992,49,FALSE))</f>
        <v>0</v>
      </c>
      <c r="R32" s="257">
        <f>IF(ISERROR(VLOOKUP(A29,GORLIS!$A$5:$AY$992,33,FALSE)),0,VLOOKUP(A29,GORLIS!$A$5:$AY$992,33,FALSE))</f>
        <v>0</v>
      </c>
      <c r="S32" s="417"/>
      <c r="T32" s="260">
        <f>IF(ISERROR(VLOOKUP(A29,GORLIS!$A$5:$AT$992,44,FALSE)),0,VLOOKUP(A29,GORLIS!$A$5:$AT$992,44,FALSE))</f>
        <v>0</v>
      </c>
      <c r="U32" s="261"/>
      <c r="V32" s="258"/>
      <c r="W32" s="378"/>
      <c r="X32" s="381"/>
      <c r="Y32" s="378"/>
      <c r="Z32" s="181"/>
    </row>
    <row r="33" spans="1:26" ht="12.75" customHeight="1">
      <c r="A33" s="439"/>
      <c r="B33" s="440">
        <f>IF(G33&gt;0,1,0)</f>
        <v>0</v>
      </c>
      <c r="C33" s="197"/>
      <c r="D33" s="197"/>
      <c r="E33" s="452"/>
      <c r="F33" s="175"/>
      <c r="G33" s="443">
        <f>IF(S33&gt;0,G29+1,0)</f>
        <v>0</v>
      </c>
      <c r="H33" s="253">
        <f>IF(ISERROR(VLOOKUP(A33,GORLIS!$A$5:$AT$992,4,FALSE)),0,VLOOKUP(A33,GORLIS!$A$5:$AT$992,4,FALSE))</f>
        <v>0</v>
      </c>
      <c r="I33" s="419">
        <f>IF(ISERROR(VLOOKUP(A33,GORLIS!$A$5:$AU$992,32,FALSE)),0,VLOOKUP(A33,GORLIS!$A$5:$AU$992,32,FALSE))</f>
        <v>0</v>
      </c>
      <c r="J33" s="446">
        <f>IF(ISERROR(VLOOKUP(A33,GORLIS!$A$5:$AT$992,9,FALSE)),0,VLOOKUP(A33,GORLIS!$A$5:$AT$992,9,FALSE))</f>
        <v>0</v>
      </c>
      <c r="K33" s="447"/>
      <c r="L33" s="253">
        <f>IF(ISERROR(VLOOKUP(A33,GORLIS!$A$5:$AT$992,12,FALSE)),0,VLOOKUP(A33,GORLIS!$A$5:$AT$992,12,FALSE))</f>
        <v>0</v>
      </c>
      <c r="M33" s="253">
        <f>IF(ISERROR(VLOOKUP(A33,GORLIS!$A$5:$AT$992,16,FALSE)),0,VLOOKUP(A33,GORLIS!$A$5:$AT$992,16,FALSE))</f>
        <v>0</v>
      </c>
      <c r="N33" s="384">
        <f>IF(ISERROR(VLOOKUP(A33,GORLIS!$A$5:$AT$992,21,FALSE)),0,VLOOKUP(A33,GORLIS!$A$5:$AT$992,21,FALSE))</f>
        <v>0</v>
      </c>
      <c r="O33" s="384">
        <f>IF(ISERROR(VLOOKUP(A33,GORLIS!$A$5:$AT$992,25,FALSE)),0,VLOOKUP(A33,GORLIS!$A$5:$AT$992,25,FALSE))</f>
        <v>0</v>
      </c>
      <c r="P33" s="255"/>
      <c r="Q33" s="253">
        <f>IF(ISERROR(VLOOKUP(A33,GORLIS!$A$5:$AT$992,34,FALSE)),0,VLOOKUP(A33,GORLIS!$A$5:$AT$992,34,FALSE))</f>
        <v>0</v>
      </c>
      <c r="R33" s="253">
        <f>IF(ISERROR(VLOOKUP(A33,GORLIS!$A$5:$AY$992,50,FALSE)),0,VLOOKUP(A33,GORLIS!$A$5:$AY$992,50,FALSE))</f>
        <v>0</v>
      </c>
      <c r="S33" s="415">
        <f>IF(ISERROR(VLOOKUP(A33,GORLIS!$A$5:$AT$992,38,FALSE)),0,VLOOKUP(A33,GORLIS!$A$5:$AT$992,38,FALSE))</f>
        <v>0</v>
      </c>
      <c r="T33" s="254">
        <f>IF(ISERROR(VLOOKUP(A33,GORLIS!$A$5:$AT$992,10,FALSE)),0,VLOOKUP(A33,GORLIS!$A$5:$AT$992,10,FALSE))</f>
        <v>0</v>
      </c>
      <c r="U33" s="255"/>
      <c r="V33" s="255"/>
      <c r="W33" s="376">
        <f>SUM(T35+T36+U34+U35+U36+V33+V34+V35+V36)</f>
        <v>0</v>
      </c>
      <c r="X33" s="379">
        <f>IF(ISERROR(VLOOKUP(A33,GORLIS!$A$5:$AT$992,8,FALSE)),0,VLOOKUP(A33,GORLIS!$A$5:$AT$992,8,FALSE))</f>
        <v>0</v>
      </c>
      <c r="Y33" s="376">
        <f>S33-W33</f>
        <v>0</v>
      </c>
      <c r="Z33" s="181"/>
    </row>
    <row r="34" spans="1:26" ht="12.75" customHeight="1">
      <c r="A34" s="439"/>
      <c r="B34" s="441"/>
      <c r="C34" s="198"/>
      <c r="D34" s="198"/>
      <c r="E34" s="452"/>
      <c r="F34" s="175"/>
      <c r="G34" s="444"/>
      <c r="H34" s="256">
        <f>IF(ISERROR(VLOOKUP(A33,GORLIS!$A$5:$AT$992,5,FALSE)),0,VLOOKUP(A33,GORLIS!$A$5:$AT$992,5,FALSE))</f>
        <v>0</v>
      </c>
      <c r="I34" s="420"/>
      <c r="J34" s="448"/>
      <c r="K34" s="449"/>
      <c r="L34" s="256">
        <f>IF(ISERROR(VLOOKUP(A33,GORLIS!$A$5:$AT$992,13,FALSE)),0,VLOOKUP(A33,GORLIS!$A$5:$AT$992,13,FALSE))</f>
        <v>0</v>
      </c>
      <c r="M34" s="256">
        <f>IF(ISERROR(VLOOKUP(A33,GORLIS!$A$5:$AT$992,17,FALSE)),0,VLOOKUP(A33,GORLIS!$A$5:$AT$992,17,FALSE))</f>
        <v>0</v>
      </c>
      <c r="N34" s="385"/>
      <c r="O34" s="385"/>
      <c r="P34" s="258"/>
      <c r="Q34" s="256">
        <f>IF(ISERROR(VLOOKUP(A33,GORLIS!$A$5:$AT$992,36,FALSE)),0,VLOOKUP(A33,GORLIS!$A$5:$AT$992,36,FALSE))</f>
        <v>0</v>
      </c>
      <c r="R34" s="256">
        <f>IF(ISERROR(VLOOKUP(A33,GORLIS!$A$5:$AY$992,51,FALSE)),0,VLOOKUP(A33,GORLIS!$A$5:$AY$992,51,FALSE))</f>
        <v>0</v>
      </c>
      <c r="S34" s="416"/>
      <c r="T34" s="258">
        <f>+S33</f>
        <v>0</v>
      </c>
      <c r="U34" s="258"/>
      <c r="V34" s="258"/>
      <c r="W34" s="377"/>
      <c r="X34" s="380"/>
      <c r="Y34" s="377"/>
      <c r="Z34" s="181"/>
    </row>
    <row r="35" spans="1:26" ht="12.75" customHeight="1">
      <c r="A35" s="439"/>
      <c r="B35" s="441"/>
      <c r="C35" s="198"/>
      <c r="D35" s="198"/>
      <c r="E35" s="452"/>
      <c r="F35" s="175"/>
      <c r="G35" s="444"/>
      <c r="H35" s="256">
        <f>IF(ISERROR(VLOOKUP(A33,GORLIS!$A$5:$AT$992,2,FALSE)),0,VLOOKUP(A33,GORLIS!$A$5:$AT$992,2,FALSE))</f>
        <v>0</v>
      </c>
      <c r="I35" s="403">
        <f>IF(ISERROR(VLOOKUP(A33,GORLIS!$A$5:$AU$992,47,FALSE)),0,VLOOKUP(A33,GORLIS!$A$5:$AU$992,47,FALSE))</f>
        <v>0</v>
      </c>
      <c r="J35" s="448"/>
      <c r="K35" s="449"/>
      <c r="L35" s="256">
        <f>IF(ISERROR(VLOOKUP(A33,GORLIS!$A$5:$AT$992,14,FALSE)),0,VLOOKUP(A33,GORLIS!$A$5:$AT$992,14,FALSE))</f>
        <v>0</v>
      </c>
      <c r="M35" s="256">
        <f>IF(ISERROR(VLOOKUP(A33,GORLIS!$A$5:$AT$992,18,FALSE)),0,VLOOKUP(A33,GORLIS!$A$5:$AT$992,18,FALSE))</f>
        <v>0</v>
      </c>
      <c r="N35" s="385">
        <f>IF(ISERROR(VLOOKUP(A33,GORLIS!$A$5:$AT$992,23,FALSE)),0,VLOOKUP(A33,GORLIS!$A$5:$AT$992,23,FALSE))</f>
        <v>0</v>
      </c>
      <c r="O35" s="385">
        <f>IF(ISERROR(VLOOKUP(A33,GORLIS!$A$5:$AT$992,27,FALSE)),0,VLOOKUP(A33,GORLIS!$A$5:$AT$992,27,FALSE))</f>
        <v>0</v>
      </c>
      <c r="P35" s="258"/>
      <c r="Q35" s="256">
        <f>IF(ISERROR(VLOOKUP(A33,GORLIS!$A$5:$AV$992,48,FALSE)),0,VLOOKUP(A33,GORLIS!$A$5:$AV$992,48,FALSE))</f>
        <v>0</v>
      </c>
      <c r="R35" s="257">
        <f>IF(ISERROR(VLOOKUP(A33,GORLIS!$A$5:$AY$992,31,FALSE)),0,VLOOKUP(A33,GORLIS!$A$5:$AY$992,31,FALSE))</f>
        <v>0</v>
      </c>
      <c r="S35" s="416"/>
      <c r="T35" s="260">
        <f>IF(ISERROR(VLOOKUP(A33,GORLIS!$A$5:$AT$992,42,FALSE)),0,VLOOKUP(A33,GORLIS!$A$5:$AT$992,42,FALSE))</f>
        <v>0</v>
      </c>
      <c r="U35" s="258"/>
      <c r="V35" s="258"/>
      <c r="W35" s="377"/>
      <c r="X35" s="380"/>
      <c r="Y35" s="377"/>
      <c r="Z35" s="181"/>
    </row>
    <row r="36" spans="1:26" ht="12.75" customHeight="1">
      <c r="A36" s="439"/>
      <c r="B36" s="442"/>
      <c r="C36" s="198"/>
      <c r="D36" s="198"/>
      <c r="E36" s="452"/>
      <c r="F36" s="175"/>
      <c r="G36" s="445"/>
      <c r="H36" s="256">
        <f>IF(ISERROR(VLOOKUP(A33,GORLIS!$A$5:$AT$992,6,FALSE)),0,VLOOKUP(A33,GORLIS!$A$5:$AT$992,6,FALSE))</f>
        <v>0</v>
      </c>
      <c r="I36" s="404"/>
      <c r="J36" s="450"/>
      <c r="K36" s="451"/>
      <c r="L36" s="256">
        <f>IF(ISERROR(VLOOKUP(A33,GORLIS!$A$5:$AT$992,15,FALSE)),0,VLOOKUP(A33,GORLIS!$A$5:$AT$992,15,FALSE))</f>
        <v>0</v>
      </c>
      <c r="M36" s="256">
        <f>IF(ISERROR(VLOOKUP(A33,GORLIS!$A$5:$AT$992,19,FALSE)),0,VLOOKUP(A33,GORLIS!$A$5:$AT$992,19,FALSE))</f>
        <v>0</v>
      </c>
      <c r="N36" s="401"/>
      <c r="O36" s="401"/>
      <c r="P36" s="261"/>
      <c r="Q36" s="256">
        <f>IF(ISERROR(VLOOKUP(A33,GORLIS!$A$5:$AW$992,49,FALSE)),0,VLOOKUP(A33,GORLIS!$A$5:$AW$992,49,FALSE))</f>
        <v>0</v>
      </c>
      <c r="R36" s="257">
        <f>IF(ISERROR(VLOOKUP(A33,GORLIS!$A$5:$AY$992,33,FALSE)),0,VLOOKUP(A33,GORLIS!$A$5:$AY$992,33,FALSE))</f>
        <v>0</v>
      </c>
      <c r="S36" s="417"/>
      <c r="T36" s="260">
        <f>IF(ISERROR(VLOOKUP(A33,GORLIS!$A$5:$AT$992,44,FALSE)),0,VLOOKUP(A33,GORLIS!$A$5:$AT$992,44,FALSE))</f>
        <v>0</v>
      </c>
      <c r="U36" s="261"/>
      <c r="V36" s="258"/>
      <c r="W36" s="378"/>
      <c r="X36" s="381"/>
      <c r="Y36" s="378"/>
      <c r="Z36" s="181"/>
    </row>
    <row r="37" spans="1:26" ht="12.75" customHeight="1">
      <c r="A37" s="439"/>
      <c r="B37" s="440">
        <f>IF(G37&gt;0,1,0)</f>
        <v>0</v>
      </c>
      <c r="C37" s="197"/>
      <c r="D37" s="197"/>
      <c r="E37" s="452"/>
      <c r="F37" s="175"/>
      <c r="G37" s="443">
        <f>IF(S37&gt;0,G33+1,0)</f>
        <v>0</v>
      </c>
      <c r="H37" s="253">
        <f>IF(ISERROR(VLOOKUP(A37,GORLIS!$A$5:$AT$992,4,FALSE)),0,VLOOKUP(A37,GORLIS!$A$5:$AT$992,4,FALSE))</f>
        <v>0</v>
      </c>
      <c r="I37" s="419">
        <f>IF(ISERROR(VLOOKUP(A37,GORLIS!$A$5:$AU$992,32,FALSE)),0,VLOOKUP(A37,GORLIS!$A$5:$AU$992,32,FALSE))</f>
        <v>0</v>
      </c>
      <c r="J37" s="446">
        <f>IF(ISERROR(VLOOKUP(A37,GORLIS!$A$5:$AT$992,9,FALSE)),0,VLOOKUP(A37,GORLIS!$A$5:$AT$992,9,FALSE))</f>
        <v>0</v>
      </c>
      <c r="K37" s="447"/>
      <c r="L37" s="253">
        <f>IF(ISERROR(VLOOKUP(A37,GORLIS!$A$5:$AT$992,12,FALSE)),0,VLOOKUP(A37,GORLIS!$A$5:$AT$992,12,FALSE))</f>
        <v>0</v>
      </c>
      <c r="M37" s="253">
        <f>IF(ISERROR(VLOOKUP(A37,GORLIS!$A$5:$AT$992,16,FALSE)),0,VLOOKUP(A37,GORLIS!$A$5:$AT$992,16,FALSE))</f>
        <v>0</v>
      </c>
      <c r="N37" s="384">
        <f>IF(ISERROR(VLOOKUP(A37,GORLIS!$A$5:$AT$992,21,FALSE)),0,VLOOKUP(A37,GORLIS!$A$5:$AT$992,21,FALSE))</f>
        <v>0</v>
      </c>
      <c r="O37" s="384">
        <f>IF(ISERROR(VLOOKUP(A37,GORLIS!$A$5:$AT$992,25,FALSE)),0,VLOOKUP(A37,GORLIS!$A$5:$AT$992,25,FALSE))</f>
        <v>0</v>
      </c>
      <c r="P37" s="255"/>
      <c r="Q37" s="253">
        <f>IF(ISERROR(VLOOKUP(A37,GORLIS!$A$5:$AT$992,34,FALSE)),0,VLOOKUP(A37,GORLIS!$A$5:$AT$992,34,FALSE))</f>
        <v>0</v>
      </c>
      <c r="R37" s="253">
        <f>IF(ISERROR(VLOOKUP(A37,GORLIS!$A$5:$AY$992,50,FALSE)),0,VLOOKUP(A37,GORLIS!$A$5:$AY$992,50,FALSE))</f>
        <v>0</v>
      </c>
      <c r="S37" s="415">
        <f>IF(ISERROR(VLOOKUP(A37,GORLIS!$A$5:$AT$992,38,FALSE)),0,VLOOKUP(A37,GORLIS!$A$5:$AT$992,38,FALSE))</f>
        <v>0</v>
      </c>
      <c r="T37" s="254">
        <f>IF(ISERROR(VLOOKUP(A37,GORLIS!$A$5:$AT$992,10,FALSE)),0,VLOOKUP(A37,GORLIS!$A$5:$AT$992,10,FALSE))</f>
        <v>0</v>
      </c>
      <c r="U37" s="255"/>
      <c r="V37" s="255"/>
      <c r="W37" s="376">
        <f>SUM(T39+T40+U38+U39+U40+V37+V38+V39+V40)</f>
        <v>0</v>
      </c>
      <c r="X37" s="379">
        <f>IF(ISERROR(VLOOKUP(A37,GORLIS!$A$5:$AT$992,8,FALSE)),0,VLOOKUP(A37,GORLIS!$A$5:$AT$992,8,FALSE))</f>
        <v>0</v>
      </c>
      <c r="Y37" s="376">
        <f>S37-W37</f>
        <v>0</v>
      </c>
      <c r="Z37" s="181"/>
    </row>
    <row r="38" spans="1:26" ht="12.75" customHeight="1">
      <c r="A38" s="439"/>
      <c r="B38" s="441"/>
      <c r="C38" s="198"/>
      <c r="D38" s="198"/>
      <c r="E38" s="452"/>
      <c r="F38" s="175"/>
      <c r="G38" s="444"/>
      <c r="H38" s="256">
        <f>IF(ISERROR(VLOOKUP(A37,GORLIS!$A$5:$AT$992,5,FALSE)),0,VLOOKUP(A37,GORLIS!$A$5:$AT$992,5,FALSE))</f>
        <v>0</v>
      </c>
      <c r="I38" s="420"/>
      <c r="J38" s="448"/>
      <c r="K38" s="449"/>
      <c r="L38" s="256">
        <f>IF(ISERROR(VLOOKUP(A37,GORLIS!$A$5:$AT$992,13,FALSE)),0,VLOOKUP(A37,GORLIS!$A$5:$AT$992,13,FALSE))</f>
        <v>0</v>
      </c>
      <c r="M38" s="256">
        <f>IF(ISERROR(VLOOKUP(A37,GORLIS!$A$5:$AT$992,17,FALSE)),0,VLOOKUP(A37,GORLIS!$A$5:$AT$992,17,FALSE))</f>
        <v>0</v>
      </c>
      <c r="N38" s="385"/>
      <c r="O38" s="385"/>
      <c r="P38" s="258"/>
      <c r="Q38" s="256">
        <f>IF(ISERROR(VLOOKUP(A37,GORLIS!$A$5:$AT$992,36,FALSE)),0,VLOOKUP(A37,GORLIS!$A$5:$AT$992,36,FALSE))</f>
        <v>0</v>
      </c>
      <c r="R38" s="256">
        <f>IF(ISERROR(VLOOKUP(A37,GORLIS!$A$5:$AY$992,51,FALSE)),0,VLOOKUP(A37,GORLIS!$A$5:$AY$992,51,FALSE))</f>
        <v>0</v>
      </c>
      <c r="S38" s="416"/>
      <c r="T38" s="258">
        <f>+S37</f>
        <v>0</v>
      </c>
      <c r="U38" s="258"/>
      <c r="V38" s="258"/>
      <c r="W38" s="377"/>
      <c r="X38" s="380"/>
      <c r="Y38" s="377"/>
      <c r="Z38" s="181"/>
    </row>
    <row r="39" spans="1:26" ht="12.75" customHeight="1">
      <c r="A39" s="439"/>
      <c r="B39" s="441"/>
      <c r="C39" s="198"/>
      <c r="D39" s="198"/>
      <c r="E39" s="452"/>
      <c r="F39" s="175"/>
      <c r="G39" s="444"/>
      <c r="H39" s="256">
        <f>IF(ISERROR(VLOOKUP(A37,GORLIS!$A$5:$AT$992,2,FALSE)),0,VLOOKUP(A37,GORLIS!$A$5:$AT$992,2,FALSE))</f>
        <v>0</v>
      </c>
      <c r="I39" s="403">
        <f>IF(ISERROR(VLOOKUP(A37,GORLIS!$A$5:$AU$992,47,FALSE)),0,VLOOKUP(A37,GORLIS!$A$5:$AU$992,47,FALSE))</f>
        <v>0</v>
      </c>
      <c r="J39" s="448"/>
      <c r="K39" s="449"/>
      <c r="L39" s="256">
        <f>IF(ISERROR(VLOOKUP(A37,GORLIS!$A$5:$AT$992,14,FALSE)),0,VLOOKUP(A37,GORLIS!$A$5:$AT$992,14,FALSE))</f>
        <v>0</v>
      </c>
      <c r="M39" s="256">
        <f>IF(ISERROR(VLOOKUP(A37,GORLIS!$A$5:$AT$992,18,FALSE)),0,VLOOKUP(A37,GORLIS!$A$5:$AT$992,18,FALSE))</f>
        <v>0</v>
      </c>
      <c r="N39" s="385">
        <f>IF(ISERROR(VLOOKUP(A37,GORLIS!$A$5:$AT$992,23,FALSE)),0,VLOOKUP(A37,GORLIS!$A$5:$AT$992,23,FALSE))</f>
        <v>0</v>
      </c>
      <c r="O39" s="385">
        <f>IF(ISERROR(VLOOKUP(A37,GORLIS!$A$5:$AT$992,27,FALSE)),0,VLOOKUP(A37,GORLIS!$A$5:$AT$992,27,FALSE))</f>
        <v>0</v>
      </c>
      <c r="P39" s="258"/>
      <c r="Q39" s="256">
        <f>IF(ISERROR(VLOOKUP(A37,GORLIS!$A$5:$AV$992,48,FALSE)),0,VLOOKUP(A37,GORLIS!$A$5:$AV$992,48,FALSE))</f>
        <v>0</v>
      </c>
      <c r="R39" s="257">
        <f>IF(ISERROR(VLOOKUP(A37,GORLIS!$A$5:$AY$992,31,FALSE)),0,VLOOKUP(A37,GORLIS!$A$5:$AY$992,31,FALSE))</f>
        <v>0</v>
      </c>
      <c r="S39" s="416"/>
      <c r="T39" s="260">
        <f>IF(ISERROR(VLOOKUP(A37,GORLIS!$A$5:$AT$992,42,FALSE)),0,VLOOKUP(A37,GORLIS!$A$5:$AT$992,42,FALSE))</f>
        <v>0</v>
      </c>
      <c r="U39" s="258"/>
      <c r="V39" s="258"/>
      <c r="W39" s="377"/>
      <c r="X39" s="380"/>
      <c r="Y39" s="377"/>
      <c r="Z39" s="181"/>
    </row>
    <row r="40" spans="1:26" ht="12.75" customHeight="1">
      <c r="A40" s="439"/>
      <c r="B40" s="442"/>
      <c r="C40" s="198"/>
      <c r="D40" s="198"/>
      <c r="E40" s="452"/>
      <c r="F40" s="175"/>
      <c r="G40" s="445"/>
      <c r="H40" s="256">
        <f>IF(ISERROR(VLOOKUP(A37,GORLIS!$A$5:$AT$992,6,FALSE)),0,VLOOKUP(A37,GORLIS!$A$5:$AT$992,6,FALSE))</f>
        <v>0</v>
      </c>
      <c r="I40" s="404"/>
      <c r="J40" s="450"/>
      <c r="K40" s="451"/>
      <c r="L40" s="256">
        <f>IF(ISERROR(VLOOKUP(A37,GORLIS!$A$5:$AT$992,15,FALSE)),0,VLOOKUP(A37,GORLIS!$A$5:$AT$992,15,FALSE))</f>
        <v>0</v>
      </c>
      <c r="M40" s="256">
        <f>IF(ISERROR(VLOOKUP(A37,GORLIS!$A$5:$AT$992,19,FALSE)),0,VLOOKUP(A37,GORLIS!$A$5:$AT$992,19,FALSE))</f>
        <v>0</v>
      </c>
      <c r="N40" s="401"/>
      <c r="O40" s="401"/>
      <c r="P40" s="261"/>
      <c r="Q40" s="256">
        <f>IF(ISERROR(VLOOKUP(A37,GORLIS!$A$5:$AW$992,49,FALSE)),0,VLOOKUP(A37,GORLIS!$A$5:$AW$992,49,FALSE))</f>
        <v>0</v>
      </c>
      <c r="R40" s="257">
        <f>IF(ISERROR(VLOOKUP(A37,GORLIS!$A$5:$AY$992,33,FALSE)),0,VLOOKUP(A37,GORLIS!$A$5:$AY$992,33,FALSE))</f>
        <v>0</v>
      </c>
      <c r="S40" s="417"/>
      <c r="T40" s="260">
        <f>IF(ISERROR(VLOOKUP(A37,GORLIS!$A$5:$AT$992,44,FALSE)),0,VLOOKUP(A37,GORLIS!$A$5:$AT$992,44,FALSE))</f>
        <v>0</v>
      </c>
      <c r="U40" s="261"/>
      <c r="V40" s="258"/>
      <c r="W40" s="378"/>
      <c r="X40" s="381"/>
      <c r="Y40" s="378"/>
      <c r="Z40" s="181"/>
    </row>
    <row r="41" spans="1:26" ht="12.75" customHeight="1">
      <c r="A41" s="439"/>
      <c r="B41" s="440">
        <f>IF(G41&gt;0,1,0)</f>
        <v>0</v>
      </c>
      <c r="C41" s="197"/>
      <c r="D41" s="197"/>
      <c r="E41" s="452"/>
      <c r="F41" s="175"/>
      <c r="G41" s="443">
        <f>IF(S41&gt;0,G37+1,0)</f>
        <v>0</v>
      </c>
      <c r="H41" s="253">
        <f>IF(ISERROR(VLOOKUP(A41,GORLIS!$A$5:$AT$992,4,FALSE)),0,VLOOKUP(A41,GORLIS!$A$5:$AT$992,4,FALSE))</f>
        <v>0</v>
      </c>
      <c r="I41" s="419">
        <f>IF(ISERROR(VLOOKUP(A41,GORLIS!$A$5:$AU$992,32,FALSE)),0,VLOOKUP(A41,GORLIS!$A$5:$AU$992,32,FALSE))</f>
        <v>0</v>
      </c>
      <c r="J41" s="446">
        <f>IF(ISERROR(VLOOKUP(A41,GORLIS!$A$5:$AT$992,9,FALSE)),0,VLOOKUP(A41,GORLIS!$A$5:$AT$992,9,FALSE))</f>
        <v>0</v>
      </c>
      <c r="K41" s="447"/>
      <c r="L41" s="253">
        <f>IF(ISERROR(VLOOKUP(A41,GORLIS!$A$5:$AT$992,12,FALSE)),0,VLOOKUP(A41,GORLIS!$A$5:$AT$992,12,FALSE))</f>
        <v>0</v>
      </c>
      <c r="M41" s="253">
        <f>IF(ISERROR(VLOOKUP(A41,GORLIS!$A$5:$AT$992,16,FALSE)),0,VLOOKUP(A41,GORLIS!$A$5:$AT$992,16,FALSE))</f>
        <v>0</v>
      </c>
      <c r="N41" s="384">
        <f>IF(ISERROR(VLOOKUP(A41,GORLIS!$A$5:$AT$992,21,FALSE)),0,VLOOKUP(A41,GORLIS!$A$5:$AT$992,21,FALSE))</f>
        <v>0</v>
      </c>
      <c r="O41" s="384">
        <f>IF(ISERROR(VLOOKUP(A41,GORLIS!$A$5:$AT$992,25,FALSE)),0,VLOOKUP(A41,GORLIS!$A$5:$AT$992,25,FALSE))</f>
        <v>0</v>
      </c>
      <c r="P41" s="255"/>
      <c r="Q41" s="253">
        <f>IF(ISERROR(VLOOKUP(A41,GORLIS!$A$5:$AT$992,34,FALSE)),0,VLOOKUP(A41,GORLIS!$A$5:$AT$992,34,FALSE))</f>
        <v>0</v>
      </c>
      <c r="R41" s="253">
        <f>IF(ISERROR(VLOOKUP(A41,GORLIS!$A$5:$AY$992,50,FALSE)),0,VLOOKUP(A41,GORLIS!$A$5:$AY$992,50,FALSE))</f>
        <v>0</v>
      </c>
      <c r="S41" s="415">
        <f>IF(ISERROR(VLOOKUP(A41,GORLIS!$A$5:$AT$992,38,FALSE)),0,VLOOKUP(A41,GORLIS!$A$5:$AT$992,38,FALSE))</f>
        <v>0</v>
      </c>
      <c r="T41" s="254">
        <f>IF(ISERROR(VLOOKUP(A41,GORLIS!$A$5:$AT$992,10,FALSE)),0,VLOOKUP(A41,GORLIS!$A$5:$AT$992,10,FALSE))</f>
        <v>0</v>
      </c>
      <c r="U41" s="255"/>
      <c r="V41" s="255"/>
      <c r="W41" s="376">
        <f>SUM(T43+T44+U42+U43+U44+V41+V42+V43+V44)</f>
        <v>0</v>
      </c>
      <c r="X41" s="379">
        <f>IF(ISERROR(VLOOKUP(A41,GORLIS!$A$5:$AT$992,8,FALSE)),0,VLOOKUP(A41,GORLIS!$A$5:$AT$992,8,FALSE))</f>
        <v>0</v>
      </c>
      <c r="Y41" s="376">
        <f>S41-W41</f>
        <v>0</v>
      </c>
      <c r="Z41" s="181"/>
    </row>
    <row r="42" spans="1:26" ht="12.75" customHeight="1">
      <c r="A42" s="439"/>
      <c r="B42" s="441"/>
      <c r="C42" s="198"/>
      <c r="D42" s="198"/>
      <c r="E42" s="452"/>
      <c r="F42" s="175"/>
      <c r="G42" s="444"/>
      <c r="H42" s="256">
        <f>IF(ISERROR(VLOOKUP(A41,GORLIS!$A$5:$AT$992,5,FALSE)),0,VLOOKUP(A41,GORLIS!$A$5:$AT$992,5,FALSE))</f>
        <v>0</v>
      </c>
      <c r="I42" s="420"/>
      <c r="J42" s="448"/>
      <c r="K42" s="449"/>
      <c r="L42" s="256">
        <f>IF(ISERROR(VLOOKUP(A41,GORLIS!$A$5:$AT$992,13,FALSE)),0,VLOOKUP(A41,GORLIS!$A$5:$AT$992,13,FALSE))</f>
        <v>0</v>
      </c>
      <c r="M42" s="256">
        <f>IF(ISERROR(VLOOKUP(A41,GORLIS!$A$5:$AT$992,17,FALSE)),0,VLOOKUP(A41,GORLIS!$A$5:$AT$992,17,FALSE))</f>
        <v>0</v>
      </c>
      <c r="N42" s="385"/>
      <c r="O42" s="385"/>
      <c r="P42" s="258"/>
      <c r="Q42" s="256">
        <f>IF(ISERROR(VLOOKUP(A41,GORLIS!$A$5:$AT$992,36,FALSE)),0,VLOOKUP(A41,GORLIS!$A$5:$AT$992,36,FALSE))</f>
        <v>0</v>
      </c>
      <c r="R42" s="256">
        <f>IF(ISERROR(VLOOKUP(A41,GORLIS!$A$5:$AY$992,51,FALSE)),0,VLOOKUP(A41,GORLIS!$A$5:$AY$992,51,FALSE))</f>
        <v>0</v>
      </c>
      <c r="S42" s="416"/>
      <c r="T42" s="258">
        <f>+S41</f>
        <v>0</v>
      </c>
      <c r="U42" s="258"/>
      <c r="V42" s="258"/>
      <c r="W42" s="377"/>
      <c r="X42" s="380"/>
      <c r="Y42" s="377"/>
      <c r="Z42" s="181"/>
    </row>
    <row r="43" spans="1:26" ht="12.75" customHeight="1">
      <c r="A43" s="439"/>
      <c r="B43" s="441"/>
      <c r="C43" s="198"/>
      <c r="D43" s="198"/>
      <c r="E43" s="452"/>
      <c r="F43" s="175"/>
      <c r="G43" s="444"/>
      <c r="H43" s="256">
        <f>IF(ISERROR(VLOOKUP(A41,GORLIS!$A$5:$AT$992,2,FALSE)),0,VLOOKUP(A41,GORLIS!$A$5:$AT$992,2,FALSE))</f>
        <v>0</v>
      </c>
      <c r="I43" s="403">
        <f>IF(ISERROR(VLOOKUP(A41,GORLIS!$A$5:$AU$992,47,FALSE)),0,VLOOKUP(A41,GORLIS!$A$5:$AU$992,47,FALSE))</f>
        <v>0</v>
      </c>
      <c r="J43" s="448"/>
      <c r="K43" s="449"/>
      <c r="L43" s="256">
        <f>IF(ISERROR(VLOOKUP(A41,GORLIS!$A$5:$AT$992,14,FALSE)),0,VLOOKUP(A41,GORLIS!$A$5:$AT$992,14,FALSE))</f>
        <v>0</v>
      </c>
      <c r="M43" s="256">
        <f>IF(ISERROR(VLOOKUP(A41,GORLIS!$A$5:$AT$992,18,FALSE)),0,VLOOKUP(A41,GORLIS!$A$5:$AT$992,18,FALSE))</f>
        <v>0</v>
      </c>
      <c r="N43" s="385">
        <f>IF(ISERROR(VLOOKUP(A41,GORLIS!$A$5:$AT$992,23,FALSE)),0,VLOOKUP(A41,GORLIS!$A$5:$AT$992,23,FALSE))</f>
        <v>0</v>
      </c>
      <c r="O43" s="385">
        <f>IF(ISERROR(VLOOKUP(A41,GORLIS!$A$5:$AT$992,27,FALSE)),0,VLOOKUP(A41,GORLIS!$A$5:$AT$992,27,FALSE))</f>
        <v>0</v>
      </c>
      <c r="P43" s="258"/>
      <c r="Q43" s="256">
        <f>IF(ISERROR(VLOOKUP(A41,GORLIS!$A$5:$AV$992,48,FALSE)),0,VLOOKUP(A41,GORLIS!$A$5:$AV$992,48,FALSE))</f>
        <v>0</v>
      </c>
      <c r="R43" s="257">
        <f>IF(ISERROR(VLOOKUP(A41,GORLIS!$A$5:$AY$992,31,FALSE)),0,VLOOKUP(A41,GORLIS!$A$5:$AY$992,31,FALSE))</f>
        <v>0</v>
      </c>
      <c r="S43" s="416"/>
      <c r="T43" s="260">
        <f>IF(ISERROR(VLOOKUP(A41,GORLIS!$A$5:$AT$992,42,FALSE)),0,VLOOKUP(A41,GORLIS!$A$5:$AT$992,42,FALSE))</f>
        <v>0</v>
      </c>
      <c r="U43" s="258"/>
      <c r="V43" s="258"/>
      <c r="W43" s="377"/>
      <c r="X43" s="380"/>
      <c r="Y43" s="377"/>
      <c r="Z43" s="181"/>
    </row>
    <row r="44" spans="1:26" ht="12.75" customHeight="1">
      <c r="A44" s="439"/>
      <c r="B44" s="442"/>
      <c r="C44" s="198"/>
      <c r="D44" s="198"/>
      <c r="E44" s="452"/>
      <c r="F44" s="175"/>
      <c r="G44" s="445"/>
      <c r="H44" s="256">
        <f>IF(ISERROR(VLOOKUP(A41,GORLIS!$A$5:$AT$992,6,FALSE)),0,VLOOKUP(A41,GORLIS!$A$5:$AT$992,6,FALSE))</f>
        <v>0</v>
      </c>
      <c r="I44" s="404"/>
      <c r="J44" s="450"/>
      <c r="K44" s="451"/>
      <c r="L44" s="256">
        <f>IF(ISERROR(VLOOKUP(A41,GORLIS!$A$5:$AT$992,15,FALSE)),0,VLOOKUP(A41,GORLIS!$A$5:$AT$992,15,FALSE))</f>
        <v>0</v>
      </c>
      <c r="M44" s="256">
        <f>IF(ISERROR(VLOOKUP(A41,GORLIS!$A$5:$AT$992,19,FALSE)),0,VLOOKUP(A41,GORLIS!$A$5:$AT$992,19,FALSE))</f>
        <v>0</v>
      </c>
      <c r="N44" s="401"/>
      <c r="O44" s="401"/>
      <c r="P44" s="261"/>
      <c r="Q44" s="256">
        <f>IF(ISERROR(VLOOKUP(A41,GORLIS!$A$5:$AW$992,49,FALSE)),0,VLOOKUP(A41,GORLIS!$A$5:$AW$992,49,FALSE))</f>
        <v>0</v>
      </c>
      <c r="R44" s="257">
        <f>IF(ISERROR(VLOOKUP(A41,GORLIS!$A$5:$AY$992,33,FALSE)),0,VLOOKUP(A41,GORLIS!$A$5:$AY$992,33,FALSE))</f>
        <v>0</v>
      </c>
      <c r="S44" s="417"/>
      <c r="T44" s="260">
        <f>IF(ISERROR(VLOOKUP(A41,GORLIS!$A$5:$AT$992,44,FALSE)),0,VLOOKUP(A41,GORLIS!$A$5:$AT$992,44,FALSE))</f>
        <v>0</v>
      </c>
      <c r="U44" s="261"/>
      <c r="V44" s="258"/>
      <c r="W44" s="378"/>
      <c r="X44" s="381"/>
      <c r="Y44" s="378"/>
      <c r="Z44" s="181"/>
    </row>
    <row r="45" spans="5:26" ht="12.75" customHeight="1">
      <c r="E45" s="452"/>
      <c r="F45" s="175"/>
      <c r="G45" s="454" t="s">
        <v>216</v>
      </c>
      <c r="H45" s="455"/>
      <c r="I45" s="455"/>
      <c r="J45" s="455"/>
      <c r="K45" s="455"/>
      <c r="L45" s="262"/>
      <c r="M45" s="262"/>
      <c r="N45" s="262"/>
      <c r="O45" s="262"/>
      <c r="P45" s="262"/>
      <c r="Q45" s="262"/>
      <c r="R45" s="262"/>
      <c r="S45" s="415">
        <f>SUM(S13:S44)</f>
        <v>0</v>
      </c>
      <c r="T45" s="262"/>
      <c r="U45" s="262"/>
      <c r="V45" s="262"/>
      <c r="W45" s="415">
        <f>SUM(W13+W17+W21+W25+W29+W33+W37+W41)</f>
        <v>0</v>
      </c>
      <c r="X45" s="415"/>
      <c r="Y45" s="415">
        <f>SUM(Y13+Y17+Y21+Y25+Y29+Y33+Y37+Y41)</f>
        <v>0</v>
      </c>
      <c r="Z45" s="177"/>
    </row>
    <row r="46" spans="5:26" ht="12.75" customHeight="1">
      <c r="E46" s="452"/>
      <c r="F46" s="175"/>
      <c r="G46" s="455"/>
      <c r="H46" s="455"/>
      <c r="I46" s="455"/>
      <c r="J46" s="455"/>
      <c r="K46" s="455"/>
      <c r="L46" s="263"/>
      <c r="M46" s="263"/>
      <c r="N46" s="263"/>
      <c r="O46" s="263"/>
      <c r="P46" s="263"/>
      <c r="Q46" s="263"/>
      <c r="R46" s="263"/>
      <c r="S46" s="416"/>
      <c r="T46" s="263"/>
      <c r="U46" s="263"/>
      <c r="V46" s="263"/>
      <c r="W46" s="416"/>
      <c r="X46" s="416"/>
      <c r="Y46" s="416"/>
      <c r="Z46" s="177"/>
    </row>
    <row r="47" spans="5:26" ht="12.75" customHeight="1">
      <c r="E47" s="452"/>
      <c r="F47" s="175"/>
      <c r="G47" s="455"/>
      <c r="H47" s="455"/>
      <c r="I47" s="455"/>
      <c r="J47" s="455"/>
      <c r="K47" s="455"/>
      <c r="L47" s="263"/>
      <c r="M47" s="263"/>
      <c r="N47" s="263"/>
      <c r="O47" s="263"/>
      <c r="P47" s="263"/>
      <c r="Q47" s="263"/>
      <c r="R47" s="263"/>
      <c r="S47" s="416"/>
      <c r="T47" s="263">
        <f>SUM(T15+T19+T23+T27+T31+T35+T39+T43)</f>
        <v>0</v>
      </c>
      <c r="U47" s="263"/>
      <c r="V47" s="263"/>
      <c r="W47" s="416"/>
      <c r="X47" s="416"/>
      <c r="Y47" s="416"/>
      <c r="Z47" s="177"/>
    </row>
    <row r="48" spans="5:26" ht="12.75" customHeight="1">
      <c r="E48" s="452"/>
      <c r="F48" s="175"/>
      <c r="G48" s="455"/>
      <c r="H48" s="455"/>
      <c r="I48" s="455"/>
      <c r="J48" s="455"/>
      <c r="K48" s="455"/>
      <c r="L48" s="264"/>
      <c r="M48" s="264"/>
      <c r="N48" s="264"/>
      <c r="O48" s="264"/>
      <c r="P48" s="264"/>
      <c r="Q48" s="264"/>
      <c r="R48" s="264"/>
      <c r="S48" s="417"/>
      <c r="T48" s="264">
        <f>SUM(T16+T20+T24+T28+T32+T36+T40+T44)</f>
        <v>0</v>
      </c>
      <c r="U48" s="264"/>
      <c r="V48" s="264"/>
      <c r="W48" s="417"/>
      <c r="X48" s="417"/>
      <c r="Y48" s="417"/>
      <c r="Z48" s="177"/>
    </row>
    <row r="49" spans="5:26" ht="12.75">
      <c r="E49" s="452"/>
      <c r="F49" s="175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175"/>
    </row>
    <row r="50" spans="5:26" ht="12.75">
      <c r="E50" s="452"/>
      <c r="F50" s="175"/>
      <c r="G50" s="236"/>
      <c r="H50" s="402" t="str">
        <f>CONCATENATE($V$4," ","Dairesinin"," ",$V$5," ",$Y$5," ","Dönemi Ödemeleri İçin"," ",$S$381,"-TL"," ","Tahakkuk Ettirilmiştir")</f>
        <v>0 Dairesinin Şubat 2016 Dönemi Ödemeleri İçin 0-TL Tahakkuk Ettirilmiştir</v>
      </c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265"/>
      <c r="V50" s="266"/>
      <c r="W50" s="267"/>
      <c r="X50" s="267"/>
      <c r="Y50" s="236"/>
      <c r="Z50" s="175"/>
    </row>
    <row r="51" spans="5:26" ht="12.75">
      <c r="E51" s="452"/>
      <c r="F51" s="175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175"/>
    </row>
    <row r="52" spans="5:26" ht="12.75">
      <c r="E52" s="452"/>
      <c r="F52" s="175"/>
      <c r="G52" s="236"/>
      <c r="H52" s="268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67" t="s">
        <v>217</v>
      </c>
      <c r="T52" s="236"/>
      <c r="U52" s="236"/>
      <c r="V52" s="236"/>
      <c r="W52" s="236"/>
      <c r="X52" s="236"/>
      <c r="Y52" s="236"/>
      <c r="Z52" s="175"/>
    </row>
    <row r="53" spans="5:26" ht="12.75">
      <c r="E53" s="452"/>
      <c r="F53" s="175"/>
      <c r="G53" s="236"/>
      <c r="H53" s="236">
        <v>0</v>
      </c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>
        <f>+'Bilgi Girişi1'!$P$88</f>
        <v>0</v>
      </c>
      <c r="T53" s="236"/>
      <c r="U53" s="236"/>
      <c r="V53" s="236"/>
      <c r="W53" s="236"/>
      <c r="X53" s="236"/>
      <c r="Y53" s="236"/>
      <c r="Z53" s="175"/>
    </row>
    <row r="54" spans="5:26" ht="12.75">
      <c r="E54" s="452"/>
      <c r="F54" s="175"/>
      <c r="G54" s="236"/>
      <c r="H54" s="236">
        <v>0</v>
      </c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>
        <f>+'Bilgi Girişi1'!$P$89</f>
        <v>0</v>
      </c>
      <c r="T54" s="236"/>
      <c r="U54" s="236"/>
      <c r="V54" s="236"/>
      <c r="W54" s="236"/>
      <c r="X54" s="236"/>
      <c r="Y54" s="236"/>
      <c r="Z54" s="175"/>
    </row>
    <row r="55" spans="5:26" ht="12.75">
      <c r="E55" s="452"/>
      <c r="F55" s="175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175"/>
    </row>
    <row r="56" spans="5:26" ht="12.75">
      <c r="E56" s="457" t="s">
        <v>218</v>
      </c>
      <c r="F56" s="175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175"/>
    </row>
    <row r="57" spans="5:26" ht="12.75">
      <c r="E57" s="457"/>
      <c r="F57" s="175"/>
      <c r="G57" s="272"/>
      <c r="H57" s="240"/>
      <c r="I57" s="418"/>
      <c r="J57" s="458"/>
      <c r="K57" s="458"/>
      <c r="L57" s="273"/>
      <c r="M57" s="418"/>
      <c r="N57" s="418"/>
      <c r="O57" s="236"/>
      <c r="P57" s="236"/>
      <c r="Q57" s="236"/>
      <c r="R57" s="236"/>
      <c r="S57" s="236"/>
      <c r="T57" s="236"/>
      <c r="U57" s="389" t="s">
        <v>191</v>
      </c>
      <c r="V57" s="390"/>
      <c r="W57" s="390"/>
      <c r="X57" s="391"/>
      <c r="Y57" s="274">
        <f>Y3+1</f>
        <v>2</v>
      </c>
      <c r="Z57" s="181"/>
    </row>
    <row r="58" spans="5:26" ht="12.75">
      <c r="E58" s="457"/>
      <c r="F58" s="175"/>
      <c r="G58" s="272"/>
      <c r="H58" s="240"/>
      <c r="I58" s="275" t="str">
        <f>+$I$4</f>
        <v>U Z A K T A N  E Ğ İ T İ M  E K D E R S  B  O  R  D  R  O  S  U</v>
      </c>
      <c r="J58" s="245"/>
      <c r="K58" s="245"/>
      <c r="L58" s="276"/>
      <c r="M58" s="277"/>
      <c r="N58" s="277"/>
      <c r="O58" s="236"/>
      <c r="P58" s="236"/>
      <c r="Q58" s="236"/>
      <c r="R58" s="236"/>
      <c r="S58" s="236"/>
      <c r="T58" s="236"/>
      <c r="U58" s="278" t="s">
        <v>192</v>
      </c>
      <c r="V58" s="389">
        <f>+'Bilgi Girişi1'!$C$77</f>
        <v>0</v>
      </c>
      <c r="W58" s="390"/>
      <c r="X58" s="390"/>
      <c r="Y58" s="391"/>
      <c r="Z58" s="181"/>
    </row>
    <row r="59" spans="5:26" ht="12.75">
      <c r="E59" s="457"/>
      <c r="F59" s="175"/>
      <c r="G59" s="279"/>
      <c r="H59" s="280"/>
      <c r="I59" s="456"/>
      <c r="J59" s="456"/>
      <c r="K59" s="456"/>
      <c r="L59" s="281"/>
      <c r="M59" s="414"/>
      <c r="N59" s="414"/>
      <c r="O59" s="236"/>
      <c r="P59" s="236"/>
      <c r="Q59" s="236"/>
      <c r="R59" s="236"/>
      <c r="S59" s="236"/>
      <c r="T59" s="267"/>
      <c r="U59" s="278" t="s">
        <v>40</v>
      </c>
      <c r="V59" s="239" t="str">
        <f>VLOOKUP($AG$3,$AH$5:$AI$20,2,FALSE)</f>
        <v>Şubat</v>
      </c>
      <c r="W59" s="389" t="s">
        <v>193</v>
      </c>
      <c r="X59" s="391"/>
      <c r="Y59" s="282">
        <f>+$AG$4</f>
        <v>2016</v>
      </c>
      <c r="Z59" s="181"/>
    </row>
    <row r="60" spans="5:26" ht="12.75" customHeight="1">
      <c r="E60" s="457"/>
      <c r="F60" s="175"/>
      <c r="G60" s="435" t="s">
        <v>195</v>
      </c>
      <c r="H60" s="237" t="s">
        <v>196</v>
      </c>
      <c r="I60" s="238"/>
      <c r="J60" s="238"/>
      <c r="K60" s="238"/>
      <c r="L60" s="239"/>
      <c r="M60" s="240"/>
      <c r="N60" s="240"/>
      <c r="O60" s="238"/>
      <c r="P60" s="238"/>
      <c r="Q60" s="238"/>
      <c r="R60" s="238"/>
      <c r="S60" s="238"/>
      <c r="T60" s="238"/>
      <c r="U60" s="237"/>
      <c r="V60" s="237"/>
      <c r="W60" s="238"/>
      <c r="X60" s="238"/>
      <c r="Y60" s="238"/>
      <c r="Z60" s="181"/>
    </row>
    <row r="61" spans="5:26" ht="36.75" customHeight="1">
      <c r="E61" s="457"/>
      <c r="F61" s="175"/>
      <c r="G61" s="422"/>
      <c r="H61" s="238"/>
      <c r="I61" s="421" t="s">
        <v>149</v>
      </c>
      <c r="J61" s="395" t="s">
        <v>226</v>
      </c>
      <c r="K61" s="396"/>
      <c r="L61" s="241" t="s">
        <v>170</v>
      </c>
      <c r="M61" s="242" t="s">
        <v>173</v>
      </c>
      <c r="N61" s="382" t="s">
        <v>179</v>
      </c>
      <c r="O61" s="382" t="s">
        <v>182</v>
      </c>
      <c r="P61" s="382" t="s">
        <v>183</v>
      </c>
      <c r="Q61" s="243" t="s">
        <v>151</v>
      </c>
      <c r="R61" s="243" t="s">
        <v>243</v>
      </c>
      <c r="S61" s="436" t="s">
        <v>198</v>
      </c>
      <c r="T61" s="244" t="s">
        <v>199</v>
      </c>
      <c r="U61" s="243"/>
      <c r="V61" s="243"/>
      <c r="W61" s="421" t="s">
        <v>200</v>
      </c>
      <c r="X61" s="421" t="s">
        <v>138</v>
      </c>
      <c r="Y61" s="430" t="s">
        <v>201</v>
      </c>
      <c r="Z61" s="181"/>
    </row>
    <row r="62" spans="5:26" ht="63.75">
      <c r="E62" s="457"/>
      <c r="F62" s="175"/>
      <c r="G62" s="422"/>
      <c r="H62" s="245" t="s">
        <v>203</v>
      </c>
      <c r="I62" s="434"/>
      <c r="J62" s="397"/>
      <c r="K62" s="398"/>
      <c r="L62" s="246" t="s">
        <v>227</v>
      </c>
      <c r="M62" s="241" t="s">
        <v>176</v>
      </c>
      <c r="N62" s="383"/>
      <c r="O62" s="383"/>
      <c r="P62" s="383"/>
      <c r="Q62" s="243" t="s">
        <v>158</v>
      </c>
      <c r="R62" s="243" t="s">
        <v>242</v>
      </c>
      <c r="S62" s="422"/>
      <c r="T62" s="247" t="s">
        <v>204</v>
      </c>
      <c r="U62" s="243"/>
      <c r="V62" s="243"/>
      <c r="W62" s="422"/>
      <c r="X62" s="422"/>
      <c r="Y62" s="422"/>
      <c r="Z62" s="181"/>
    </row>
    <row r="63" spans="1:26" ht="51">
      <c r="A63" s="433" t="s">
        <v>206</v>
      </c>
      <c r="B63" s="195"/>
      <c r="C63" s="195"/>
      <c r="D63" s="195"/>
      <c r="E63" s="457"/>
      <c r="F63" s="175"/>
      <c r="G63" s="422"/>
      <c r="H63" s="245" t="s">
        <v>63</v>
      </c>
      <c r="I63" s="421" t="s">
        <v>224</v>
      </c>
      <c r="J63" s="397"/>
      <c r="K63" s="398"/>
      <c r="L63" s="241" t="s">
        <v>172</v>
      </c>
      <c r="M63" s="248" t="s">
        <v>174</v>
      </c>
      <c r="N63" s="382" t="s">
        <v>181</v>
      </c>
      <c r="O63" s="382" t="s">
        <v>177</v>
      </c>
      <c r="P63" s="382" t="s">
        <v>184</v>
      </c>
      <c r="Q63" s="235" t="s">
        <v>238</v>
      </c>
      <c r="R63" s="241" t="s">
        <v>245</v>
      </c>
      <c r="S63" s="422"/>
      <c r="T63" s="247" t="s">
        <v>186</v>
      </c>
      <c r="U63" s="243"/>
      <c r="V63" s="243"/>
      <c r="W63" s="422"/>
      <c r="X63" s="422"/>
      <c r="Y63" s="422"/>
      <c r="Z63" s="181"/>
    </row>
    <row r="64" spans="1:26" ht="63.75">
      <c r="A64" s="433"/>
      <c r="B64" s="195"/>
      <c r="C64" s="195"/>
      <c r="D64" s="195"/>
      <c r="E64" s="457"/>
      <c r="F64" s="175"/>
      <c r="G64" s="423"/>
      <c r="H64" s="245" t="s">
        <v>225</v>
      </c>
      <c r="I64" s="434"/>
      <c r="J64" s="399"/>
      <c r="K64" s="400"/>
      <c r="L64" s="243" t="s">
        <v>175</v>
      </c>
      <c r="M64" s="248" t="s">
        <v>178</v>
      </c>
      <c r="N64" s="383"/>
      <c r="O64" s="383"/>
      <c r="P64" s="383"/>
      <c r="Q64" s="235" t="s">
        <v>240</v>
      </c>
      <c r="R64" s="241" t="s">
        <v>246</v>
      </c>
      <c r="S64" s="423"/>
      <c r="T64" s="247" t="s">
        <v>187</v>
      </c>
      <c r="U64" s="243"/>
      <c r="V64" s="243"/>
      <c r="W64" s="423"/>
      <c r="X64" s="423"/>
      <c r="Y64" s="423"/>
      <c r="Z64" s="181"/>
    </row>
    <row r="65" spans="5:26" ht="12.75" customHeight="1">
      <c r="E65" s="457"/>
      <c r="F65" s="175"/>
      <c r="G65" s="405" t="s">
        <v>209</v>
      </c>
      <c r="H65" s="406"/>
      <c r="I65" s="406"/>
      <c r="J65" s="406"/>
      <c r="K65" s="407"/>
      <c r="L65" s="283">
        <f aca="true" t="shared" si="0" ref="L65:Y65">IF($W$58=$W$4,+L45,0)</f>
        <v>0</v>
      </c>
      <c r="M65" s="283">
        <f t="shared" si="0"/>
        <v>0</v>
      </c>
      <c r="N65" s="283">
        <f t="shared" si="0"/>
        <v>0</v>
      </c>
      <c r="O65" s="283">
        <f t="shared" si="0"/>
        <v>0</v>
      </c>
      <c r="P65" s="283">
        <f t="shared" si="0"/>
        <v>0</v>
      </c>
      <c r="Q65" s="283">
        <f t="shared" si="0"/>
        <v>0</v>
      </c>
      <c r="R65" s="283">
        <f t="shared" si="0"/>
        <v>0</v>
      </c>
      <c r="S65" s="392">
        <f t="shared" si="0"/>
        <v>0</v>
      </c>
      <c r="T65" s="283">
        <f t="shared" si="0"/>
        <v>0</v>
      </c>
      <c r="U65" s="283">
        <f t="shared" si="0"/>
        <v>0</v>
      </c>
      <c r="V65" s="283">
        <f t="shared" si="0"/>
        <v>0</v>
      </c>
      <c r="W65" s="392">
        <f t="shared" si="0"/>
        <v>0</v>
      </c>
      <c r="X65" s="392">
        <f t="shared" si="0"/>
        <v>0</v>
      </c>
      <c r="Y65" s="392">
        <f t="shared" si="0"/>
        <v>0</v>
      </c>
      <c r="Z65" s="181"/>
    </row>
    <row r="66" spans="5:26" ht="12.75" customHeight="1">
      <c r="E66" s="457"/>
      <c r="F66" s="175"/>
      <c r="G66" s="408"/>
      <c r="H66" s="409"/>
      <c r="I66" s="409"/>
      <c r="J66" s="409"/>
      <c r="K66" s="410"/>
      <c r="L66" s="284">
        <f aca="true" t="shared" si="1" ref="L66:R68">IF($W$58=$W$4,+L46,0)</f>
        <v>0</v>
      </c>
      <c r="M66" s="284">
        <f t="shared" si="1"/>
        <v>0</v>
      </c>
      <c r="N66" s="284">
        <f t="shared" si="1"/>
        <v>0</v>
      </c>
      <c r="O66" s="284">
        <f t="shared" si="1"/>
        <v>0</v>
      </c>
      <c r="P66" s="284">
        <f t="shared" si="1"/>
        <v>0</v>
      </c>
      <c r="Q66" s="284">
        <f t="shared" si="1"/>
        <v>0</v>
      </c>
      <c r="R66" s="284">
        <f t="shared" si="1"/>
        <v>0</v>
      </c>
      <c r="S66" s="393"/>
      <c r="T66" s="284">
        <f aca="true" t="shared" si="2" ref="T66:V68">IF($W$58=$W$4,+T46,0)</f>
        <v>0</v>
      </c>
      <c r="U66" s="284">
        <f t="shared" si="2"/>
        <v>0</v>
      </c>
      <c r="V66" s="284">
        <f t="shared" si="2"/>
        <v>0</v>
      </c>
      <c r="W66" s="393"/>
      <c r="X66" s="393"/>
      <c r="Y66" s="393"/>
      <c r="Z66" s="181"/>
    </row>
    <row r="67" spans="5:26" ht="12.75" customHeight="1">
      <c r="E67" s="457"/>
      <c r="F67" s="175"/>
      <c r="G67" s="408"/>
      <c r="H67" s="409"/>
      <c r="I67" s="409"/>
      <c r="J67" s="409"/>
      <c r="K67" s="410"/>
      <c r="L67" s="284">
        <f t="shared" si="1"/>
        <v>0</v>
      </c>
      <c r="M67" s="284">
        <f t="shared" si="1"/>
        <v>0</v>
      </c>
      <c r="N67" s="284">
        <f t="shared" si="1"/>
        <v>0</v>
      </c>
      <c r="O67" s="284">
        <f t="shared" si="1"/>
        <v>0</v>
      </c>
      <c r="P67" s="284">
        <f t="shared" si="1"/>
        <v>0</v>
      </c>
      <c r="Q67" s="284">
        <f t="shared" si="1"/>
        <v>0</v>
      </c>
      <c r="R67" s="284">
        <f t="shared" si="1"/>
        <v>0</v>
      </c>
      <c r="S67" s="393"/>
      <c r="T67" s="284">
        <f t="shared" si="2"/>
        <v>0</v>
      </c>
      <c r="U67" s="284">
        <f t="shared" si="2"/>
        <v>0</v>
      </c>
      <c r="V67" s="284">
        <f t="shared" si="2"/>
        <v>0</v>
      </c>
      <c r="W67" s="393"/>
      <c r="X67" s="393"/>
      <c r="Y67" s="393"/>
      <c r="Z67" s="181"/>
    </row>
    <row r="68" spans="5:26" ht="12.75" customHeight="1">
      <c r="E68" s="457"/>
      <c r="F68" s="175"/>
      <c r="G68" s="411"/>
      <c r="H68" s="412"/>
      <c r="I68" s="412"/>
      <c r="J68" s="412"/>
      <c r="K68" s="413"/>
      <c r="L68" s="252">
        <f t="shared" si="1"/>
        <v>0</v>
      </c>
      <c r="M68" s="252">
        <f t="shared" si="1"/>
        <v>0</v>
      </c>
      <c r="N68" s="252">
        <f t="shared" si="1"/>
        <v>0</v>
      </c>
      <c r="O68" s="252">
        <f t="shared" si="1"/>
        <v>0</v>
      </c>
      <c r="P68" s="252">
        <f t="shared" si="1"/>
        <v>0</v>
      </c>
      <c r="Q68" s="252">
        <f t="shared" si="1"/>
        <v>0</v>
      </c>
      <c r="R68" s="252">
        <f t="shared" si="1"/>
        <v>0</v>
      </c>
      <c r="S68" s="394"/>
      <c r="T68" s="252">
        <f t="shared" si="2"/>
        <v>0</v>
      </c>
      <c r="U68" s="252">
        <f t="shared" si="2"/>
        <v>0</v>
      </c>
      <c r="V68" s="252">
        <f t="shared" si="2"/>
        <v>0</v>
      </c>
      <c r="W68" s="394"/>
      <c r="X68" s="394"/>
      <c r="Y68" s="394"/>
      <c r="Z68" s="181"/>
    </row>
    <row r="69" spans="1:26" ht="12.75" customHeight="1">
      <c r="A69" s="439"/>
      <c r="B69" s="440">
        <f>IF(G69&gt;0,1,0)</f>
        <v>0</v>
      </c>
      <c r="C69" s="197"/>
      <c r="D69" s="197"/>
      <c r="E69" s="457"/>
      <c r="F69" s="175"/>
      <c r="G69" s="443">
        <f>IF(S69&gt;0,G41+1,0)</f>
        <v>0</v>
      </c>
      <c r="H69" s="253">
        <f>IF(ISERROR(VLOOKUP(A69,GORLIS!$A$5:$AT$992,4,FALSE)),0,VLOOKUP(A69,GORLIS!$A$5:$AT$992,4,FALSE))</f>
        <v>0</v>
      </c>
      <c r="I69" s="419">
        <f>IF(ISERROR(VLOOKUP(A69,GORLIS!$A$5:$AU$992,32,FALSE)),0,VLOOKUP(A69,GORLIS!$A$5:$AU$992,32,FALSE))</f>
        <v>0</v>
      </c>
      <c r="J69" s="446">
        <f>IF(ISERROR(VLOOKUP(A69,GORLIS!$A$5:$AT$992,9,FALSE)),0,VLOOKUP(A69,GORLIS!$A$5:$AT$992,9,FALSE))</f>
        <v>0</v>
      </c>
      <c r="K69" s="447"/>
      <c r="L69" s="253">
        <f>IF(ISERROR(VLOOKUP(A69,GORLIS!$A$5:$AT$992,12,FALSE)),0,VLOOKUP(A69,GORLIS!$A$5:$AT$992,12,FALSE))</f>
        <v>0</v>
      </c>
      <c r="M69" s="253">
        <f>IF(ISERROR(VLOOKUP(A69,GORLIS!$A$5:$AT$992,16,FALSE)),0,VLOOKUP(A69,GORLIS!$A$5:$AT$992,16,FALSE))</f>
        <v>0</v>
      </c>
      <c r="N69" s="384">
        <f>IF(ISERROR(VLOOKUP(A69,GORLIS!$A$5:$AT$992,21,FALSE)),0,VLOOKUP(A69,GORLIS!$A$5:$AT$992,21,FALSE))</f>
        <v>0</v>
      </c>
      <c r="O69" s="384">
        <f>IF(ISERROR(VLOOKUP(A69,GORLIS!$A$5:$AT$992,25,FALSE)),0,VLOOKUP(A69,GORLIS!$A$5:$AT$992,25,FALSE))</f>
        <v>0</v>
      </c>
      <c r="P69" s="384">
        <f>IF(ISERROR(VLOOKUP(A69,GORLIS!$A$5:$AT$992,29,FALSE)),0,VLOOKUP(A69,GORLIS!$A$5:$AT$992,29,FALSE))</f>
        <v>0</v>
      </c>
      <c r="Q69" s="253">
        <f>IF(ISERROR(VLOOKUP(A69,GORLIS!$A$5:$AT$992,34,FALSE)),0,VLOOKUP(A69,GORLIS!$A$5:$AT$992,34,FALSE))</f>
        <v>0</v>
      </c>
      <c r="R69" s="253">
        <f>IF(ISERROR(VLOOKUP(A69,GORLIS!$A$5:$AY$992,50,FALSE)),0,VLOOKUP(A69,GORLIS!$A$5:$AY$992,50,FALSE))</f>
        <v>0</v>
      </c>
      <c r="S69" s="415">
        <f>IF(ISERROR(VLOOKUP(A69,GORLIS!$A$5:$AT$992,38,FALSE)),0,VLOOKUP(A69,GORLIS!$A$5:$AT$992,38,FALSE))</f>
        <v>0</v>
      </c>
      <c r="T69" s="254">
        <f>IF(ISERROR(VLOOKUP(A69,GORLIS!$A$5:$AT$992,10,FALSE)),0,VLOOKUP(A69,GORLIS!$A$5:$AT$992,10,FALSE))</f>
        <v>0</v>
      </c>
      <c r="U69" s="255"/>
      <c r="V69" s="255"/>
      <c r="W69" s="376">
        <f>SUM(T71+T72+U70+U71+U72+V69+V70+V71+V72)</f>
        <v>0</v>
      </c>
      <c r="X69" s="379">
        <f>IF(ISERROR(VLOOKUP(A69,GORLIS!$A$5:$AT$992,8,FALSE)),0,VLOOKUP(A69,GORLIS!$A$5:$AT$992,8,FALSE))</f>
        <v>0</v>
      </c>
      <c r="Y69" s="376">
        <f>S69-W69</f>
        <v>0</v>
      </c>
      <c r="Z69" s="177"/>
    </row>
    <row r="70" spans="1:26" ht="12.75" customHeight="1">
      <c r="A70" s="439"/>
      <c r="B70" s="441"/>
      <c r="C70" s="198"/>
      <c r="D70" s="198"/>
      <c r="E70" s="457"/>
      <c r="F70" s="175"/>
      <c r="G70" s="444"/>
      <c r="H70" s="256">
        <f>IF(ISERROR(VLOOKUP(A69,GORLIS!$A$5:$AT$992,5,FALSE)),0,VLOOKUP(A69,GORLIS!$A$5:$AT$992,5,FALSE))</f>
        <v>0</v>
      </c>
      <c r="I70" s="420"/>
      <c r="J70" s="448"/>
      <c r="K70" s="449"/>
      <c r="L70" s="256">
        <f>IF(ISERROR(VLOOKUP(A69,GORLIS!$A$5:$AT$992,13,FALSE)),0,VLOOKUP(A69,GORLIS!$A$5:$AT$992,13,FALSE))</f>
        <v>0</v>
      </c>
      <c r="M70" s="256">
        <f>IF(ISERROR(VLOOKUP(A69,GORLIS!$A$5:$AT$992,17,FALSE)),0,VLOOKUP(A69,GORLIS!$A$5:$AT$992,17,FALSE))</f>
        <v>0</v>
      </c>
      <c r="N70" s="385"/>
      <c r="O70" s="385"/>
      <c r="P70" s="385"/>
      <c r="Q70" s="256">
        <f>IF(ISERROR(VLOOKUP(A69,GORLIS!$A$5:$AT$992,36,FALSE)),0,VLOOKUP(A69,GORLIS!$A$5:$AT$992,36,FALSE))</f>
        <v>0</v>
      </c>
      <c r="R70" s="256">
        <f>IF(ISERROR(VLOOKUP(A69,GORLIS!$A$5:$AY$992,51,FALSE)),0,VLOOKUP(A69,GORLIS!$A$5:$AY$992,51,FALSE))</f>
        <v>0</v>
      </c>
      <c r="S70" s="416"/>
      <c r="T70" s="258">
        <f>+S69</f>
        <v>0</v>
      </c>
      <c r="U70" s="258"/>
      <c r="V70" s="258"/>
      <c r="W70" s="377"/>
      <c r="X70" s="380"/>
      <c r="Y70" s="377"/>
      <c r="Z70" s="177"/>
    </row>
    <row r="71" spans="1:26" ht="12.75" customHeight="1">
      <c r="A71" s="439"/>
      <c r="B71" s="441"/>
      <c r="C71" s="198"/>
      <c r="D71" s="198"/>
      <c r="E71" s="457"/>
      <c r="F71" s="175"/>
      <c r="G71" s="444"/>
      <c r="H71" s="256">
        <f>IF(ISERROR(VLOOKUP(A69,GORLIS!$A$5:$AT$992,2,FALSE)),0,VLOOKUP(A69,GORLIS!$A$5:$AT$992,2,FALSE))</f>
        <v>0</v>
      </c>
      <c r="I71" s="403">
        <f>IF(ISERROR(VLOOKUP(A69,GORLIS!$A$5:$AU$992,47,FALSE)),0,VLOOKUP(A69,GORLIS!$A$5:$AU$992,47,FALSE))</f>
        <v>0</v>
      </c>
      <c r="J71" s="448"/>
      <c r="K71" s="449"/>
      <c r="L71" s="256">
        <f>IF(ISERROR(VLOOKUP(A69,GORLIS!$A$5:$AT$992,14,FALSE)),0,VLOOKUP(A69,GORLIS!$A$5:$AT$992,14,FALSE))</f>
        <v>0</v>
      </c>
      <c r="M71" s="256">
        <f>IF(ISERROR(VLOOKUP(A69,GORLIS!$A$5:$AT$992,18,FALSE)),0,VLOOKUP(A69,GORLIS!$A$5:$AT$992,18,FALSE))</f>
        <v>0</v>
      </c>
      <c r="N71" s="385">
        <f>IF(ISERROR(VLOOKUP(A69,GORLIS!$A$5:$AT$992,23,FALSE)),0,VLOOKUP(A69,GORLIS!$A$5:$AT$992,23,FALSE))</f>
        <v>0</v>
      </c>
      <c r="O71" s="385">
        <f>IF(ISERROR(VLOOKUP(A69,GORLIS!$A$5:$AT$992,27,FALSE)),0,VLOOKUP(A69,GORLIS!$A$5:$AT$992,27,FALSE))</f>
        <v>0</v>
      </c>
      <c r="P71" s="385">
        <f>IF(ISERROR(VLOOKUP(A69,GORLIS!$A$5:$AT$992,30,FALSE)),0,VLOOKUP(A69,GORLIS!$A$5:$AT$992,30,FALSE))</f>
        <v>0</v>
      </c>
      <c r="Q71" s="256">
        <f>IF(ISERROR(VLOOKUP(A69,GORLIS!$A$5:$AV$992,48,FALSE)),0,VLOOKUP(A69,GORLIS!$A$5:$AV$992,48,FALSE))</f>
        <v>0</v>
      </c>
      <c r="R71" s="257">
        <f>IF(ISERROR(VLOOKUP(A69,GORLIS!$A$5:$AY$992,31,FALSE)),0,VLOOKUP(A69,GORLIS!$A$5:$AY$992,31,FALSE))</f>
        <v>0</v>
      </c>
      <c r="S71" s="416"/>
      <c r="T71" s="260">
        <f>IF(ISERROR(VLOOKUP(A69,GORLIS!$A$5:$AT$992,42,FALSE)),0,VLOOKUP(A69,GORLIS!$A$5:$AT$992,42,FALSE))</f>
        <v>0</v>
      </c>
      <c r="U71" s="258"/>
      <c r="V71" s="258"/>
      <c r="W71" s="377"/>
      <c r="X71" s="380"/>
      <c r="Y71" s="377"/>
      <c r="Z71" s="177"/>
    </row>
    <row r="72" spans="1:26" ht="12.75" customHeight="1">
      <c r="A72" s="439"/>
      <c r="B72" s="442"/>
      <c r="C72" s="198"/>
      <c r="D72" s="198"/>
      <c r="E72" s="457"/>
      <c r="F72" s="175"/>
      <c r="G72" s="445"/>
      <c r="H72" s="256">
        <f>IF(ISERROR(VLOOKUP(A69,GORLIS!$A$5:$AT$992,6,FALSE)),0,VLOOKUP(A69,GORLIS!$A$5:$AT$992,6,FALSE))</f>
        <v>0</v>
      </c>
      <c r="I72" s="404"/>
      <c r="J72" s="450"/>
      <c r="K72" s="451"/>
      <c r="L72" s="256">
        <f>IF(ISERROR(VLOOKUP(A69,GORLIS!$A$5:$AT$992,15,FALSE)),0,VLOOKUP(A69,GORLIS!$A$5:$AT$992,15,FALSE))</f>
        <v>0</v>
      </c>
      <c r="M72" s="256">
        <f>IF(ISERROR(VLOOKUP(A69,GORLIS!$A$5:$AT$992,19,FALSE)),0,VLOOKUP(A69,GORLIS!$A$5:$AT$992,19,FALSE))</f>
        <v>0</v>
      </c>
      <c r="N72" s="401"/>
      <c r="O72" s="401"/>
      <c r="P72" s="401"/>
      <c r="Q72" s="256">
        <f>IF(ISERROR(VLOOKUP(A69,GORLIS!$A$5:$AW$992,49,FALSE)),0,VLOOKUP(A69,GORLIS!$A$5:$AW$992,49,FALSE))</f>
        <v>0</v>
      </c>
      <c r="R72" s="257">
        <f>IF(ISERROR(VLOOKUP(A69,GORLIS!$A$5:$AY$992,33,FALSE)),0,VLOOKUP(A69,GORLIS!$A$5:$AY$992,33,FALSE))</f>
        <v>0</v>
      </c>
      <c r="S72" s="417"/>
      <c r="T72" s="260">
        <f>IF(ISERROR(VLOOKUP(A69,GORLIS!$A$5:$AT$992,44,FALSE)),0,VLOOKUP(A69,GORLIS!$A$5:$AT$992,44,FALSE))</f>
        <v>0</v>
      </c>
      <c r="U72" s="261"/>
      <c r="V72" s="258"/>
      <c r="W72" s="378"/>
      <c r="X72" s="381"/>
      <c r="Y72" s="378"/>
      <c r="Z72" s="177"/>
    </row>
    <row r="73" spans="1:26" ht="12.75" customHeight="1">
      <c r="A73" s="439"/>
      <c r="B73" s="440">
        <f>IF(G73&gt;0,1,0)</f>
        <v>0</v>
      </c>
      <c r="C73" s="197"/>
      <c r="D73" s="197"/>
      <c r="E73" s="457"/>
      <c r="F73" s="175"/>
      <c r="G73" s="443">
        <f>IF(S73&gt;0,G69+1,0)</f>
        <v>0</v>
      </c>
      <c r="H73" s="253">
        <f>IF(ISERROR(VLOOKUP(A73,GORLIS!$A$5:$AT$992,4,FALSE)),0,VLOOKUP(A73,GORLIS!$A$5:$AT$992,4,FALSE))</f>
        <v>0</v>
      </c>
      <c r="I73" s="419">
        <f>IF(ISERROR(VLOOKUP(A73,GORLIS!$A$5:$AU$992,32,FALSE)),0,VLOOKUP(A73,GORLIS!$A$5:$AU$992,32,FALSE))</f>
        <v>0</v>
      </c>
      <c r="J73" s="446">
        <f>IF(ISERROR(VLOOKUP(A73,GORLIS!$A$5:$AT$992,9,FALSE)),0,VLOOKUP(A73,GORLIS!$A$5:$AT$992,9,FALSE))</f>
        <v>0</v>
      </c>
      <c r="K73" s="447"/>
      <c r="L73" s="253">
        <f>IF(ISERROR(VLOOKUP(A73,GORLIS!$A$5:$AT$992,12,FALSE)),0,VLOOKUP(A73,GORLIS!$A$5:$AT$992,12,FALSE))</f>
        <v>0</v>
      </c>
      <c r="M73" s="253">
        <f>IF(ISERROR(VLOOKUP(A73,GORLIS!$A$5:$AT$992,16,FALSE)),0,VLOOKUP(A73,GORLIS!$A$5:$AT$992,16,FALSE))</f>
        <v>0</v>
      </c>
      <c r="N73" s="384">
        <f>IF(ISERROR(VLOOKUP(A73,GORLIS!$A$5:$AT$992,21,FALSE)),0,VLOOKUP(A73,GORLIS!$A$5:$AT$992,21,FALSE))</f>
        <v>0</v>
      </c>
      <c r="O73" s="384">
        <f>IF(ISERROR(VLOOKUP(A73,GORLIS!$A$5:$AT$992,25,FALSE)),0,VLOOKUP(A73,GORLIS!$A$5:$AT$992,25,FALSE))</f>
        <v>0</v>
      </c>
      <c r="P73" s="255"/>
      <c r="Q73" s="253">
        <f>IF(ISERROR(VLOOKUP(A73,GORLIS!$A$5:$AT$992,34,FALSE)),0,VLOOKUP(A73,GORLIS!$A$5:$AT$992,34,FALSE))</f>
        <v>0</v>
      </c>
      <c r="R73" s="253">
        <f>IF(ISERROR(VLOOKUP(A73,GORLIS!$A$5:$AY$992,50,FALSE)),0,VLOOKUP(A73,GORLIS!$A$5:$AY$992,50,FALSE))</f>
        <v>0</v>
      </c>
      <c r="S73" s="415">
        <f>IF(ISERROR(VLOOKUP(A73,GORLIS!$A$5:$AT$992,38,FALSE)),0,VLOOKUP(A73,GORLIS!$A$5:$AT$992,38,FALSE))</f>
        <v>0</v>
      </c>
      <c r="T73" s="254">
        <f>IF(ISERROR(VLOOKUP(A73,GORLIS!$A$5:$AT$992,10,FALSE)),0,VLOOKUP(A73,GORLIS!$A$5:$AT$992,10,FALSE))</f>
        <v>0</v>
      </c>
      <c r="U73" s="255"/>
      <c r="V73" s="255"/>
      <c r="W73" s="376">
        <f>SUM(T75+T76+U74+U75+U76+V73+V74+V75+V76)</f>
        <v>0</v>
      </c>
      <c r="X73" s="379">
        <f>IF(ISERROR(VLOOKUP(A73,GORLIS!$A$5:$AT$992,8,FALSE)),0,VLOOKUP(A73,GORLIS!$A$5:$AT$992,8,FALSE))</f>
        <v>0</v>
      </c>
      <c r="Y73" s="376">
        <f>S73-W73</f>
        <v>0</v>
      </c>
      <c r="Z73" s="181"/>
    </row>
    <row r="74" spans="1:26" ht="12.75" customHeight="1">
      <c r="A74" s="439"/>
      <c r="B74" s="441"/>
      <c r="C74" s="198"/>
      <c r="D74" s="198"/>
      <c r="E74" s="457"/>
      <c r="F74" s="175"/>
      <c r="G74" s="444"/>
      <c r="H74" s="256">
        <f>IF(ISERROR(VLOOKUP(A73,GORLIS!$A$5:$AT$992,5,FALSE)),0,VLOOKUP(A73,GORLIS!$A$5:$AT$992,5,FALSE))</f>
        <v>0</v>
      </c>
      <c r="I74" s="420"/>
      <c r="J74" s="448"/>
      <c r="K74" s="449"/>
      <c r="L74" s="256">
        <f>IF(ISERROR(VLOOKUP(A73,GORLIS!$A$5:$AT$992,13,FALSE)),0,VLOOKUP(A73,GORLIS!$A$5:$AT$992,13,FALSE))</f>
        <v>0</v>
      </c>
      <c r="M74" s="256">
        <f>IF(ISERROR(VLOOKUP(A73,GORLIS!$A$5:$AT$992,17,FALSE)),0,VLOOKUP(A73,GORLIS!$A$5:$AT$992,17,FALSE))</f>
        <v>0</v>
      </c>
      <c r="N74" s="385"/>
      <c r="O74" s="385"/>
      <c r="P74" s="258"/>
      <c r="Q74" s="256">
        <f>IF(ISERROR(VLOOKUP(A73,GORLIS!$A$5:$AT$992,36,FALSE)),0,VLOOKUP(A73,GORLIS!$A$5:$AT$992,36,FALSE))</f>
        <v>0</v>
      </c>
      <c r="R74" s="256">
        <f>IF(ISERROR(VLOOKUP(A73,GORLIS!$A$5:$AY$992,51,FALSE)),0,VLOOKUP(A73,GORLIS!$A$5:$AY$992,51,FALSE))</f>
        <v>0</v>
      </c>
      <c r="S74" s="416"/>
      <c r="T74" s="258">
        <f>+S73</f>
        <v>0</v>
      </c>
      <c r="U74" s="258"/>
      <c r="V74" s="258"/>
      <c r="W74" s="377"/>
      <c r="X74" s="380"/>
      <c r="Y74" s="377"/>
      <c r="Z74" s="181"/>
    </row>
    <row r="75" spans="1:26" ht="12.75" customHeight="1">
      <c r="A75" s="439"/>
      <c r="B75" s="441"/>
      <c r="C75" s="198"/>
      <c r="D75" s="198"/>
      <c r="E75" s="457"/>
      <c r="F75" s="175"/>
      <c r="G75" s="444"/>
      <c r="H75" s="256">
        <f>IF(ISERROR(VLOOKUP(A73,GORLIS!$A$5:$AT$992,2,FALSE)),0,VLOOKUP(A73,GORLIS!$A$5:$AT$992,2,FALSE))</f>
        <v>0</v>
      </c>
      <c r="I75" s="403">
        <f>IF(ISERROR(VLOOKUP(A73,GORLIS!$A$5:$AU$992,47,FALSE)),0,VLOOKUP(A73,GORLIS!$A$5:$AU$992,47,FALSE))</f>
        <v>0</v>
      </c>
      <c r="J75" s="448"/>
      <c r="K75" s="449"/>
      <c r="L75" s="256">
        <f>IF(ISERROR(VLOOKUP(A73,GORLIS!$A$5:$AT$992,14,FALSE)),0,VLOOKUP(A73,GORLIS!$A$5:$AT$992,14,FALSE))</f>
        <v>0</v>
      </c>
      <c r="M75" s="256">
        <f>IF(ISERROR(VLOOKUP(A73,GORLIS!$A$5:$AT$992,18,FALSE)),0,VLOOKUP(A73,GORLIS!$A$5:$AT$992,18,FALSE))</f>
        <v>0</v>
      </c>
      <c r="N75" s="385">
        <f>IF(ISERROR(VLOOKUP(A73,GORLIS!$A$5:$AT$992,23,FALSE)),0,VLOOKUP(A73,GORLIS!$A$5:$AT$992,23,FALSE))</f>
        <v>0</v>
      </c>
      <c r="O75" s="385">
        <f>IF(ISERROR(VLOOKUP(A73,GORLIS!$A$5:$AT$992,27,FALSE)),0,VLOOKUP(A73,GORLIS!$A$5:$AT$992,27,FALSE))</f>
        <v>0</v>
      </c>
      <c r="P75" s="258"/>
      <c r="Q75" s="256">
        <f>IF(ISERROR(VLOOKUP(A73,GORLIS!$A$5:$AV$992,48,FALSE)),0,VLOOKUP(A73,GORLIS!$A$5:$AV$992,48,FALSE))</f>
        <v>0</v>
      </c>
      <c r="R75" s="257">
        <f>IF(ISERROR(VLOOKUP(A73,GORLIS!$A$5:$AY$992,31,FALSE)),0,VLOOKUP(A73,GORLIS!$A$5:$AY$992,31,FALSE))</f>
        <v>0</v>
      </c>
      <c r="S75" s="416"/>
      <c r="T75" s="260">
        <f>IF(ISERROR(VLOOKUP(A73,GORLIS!$A$5:$AT$992,42,FALSE)),0,VLOOKUP(A73,GORLIS!$A$5:$AT$992,42,FALSE))</f>
        <v>0</v>
      </c>
      <c r="U75" s="258"/>
      <c r="V75" s="258"/>
      <c r="W75" s="377"/>
      <c r="X75" s="380"/>
      <c r="Y75" s="377"/>
      <c r="Z75" s="181"/>
    </row>
    <row r="76" spans="1:26" ht="12.75" customHeight="1">
      <c r="A76" s="439"/>
      <c r="B76" s="442"/>
      <c r="C76" s="198"/>
      <c r="D76" s="198"/>
      <c r="E76" s="457"/>
      <c r="F76" s="175"/>
      <c r="G76" s="445"/>
      <c r="H76" s="256">
        <f>IF(ISERROR(VLOOKUP(A73,GORLIS!$A$5:$AT$992,6,FALSE)),0,VLOOKUP(A73,GORLIS!$A$5:$AT$992,6,FALSE))</f>
        <v>0</v>
      </c>
      <c r="I76" s="404"/>
      <c r="J76" s="450"/>
      <c r="K76" s="451"/>
      <c r="L76" s="256">
        <f>IF(ISERROR(VLOOKUP(A73,GORLIS!$A$5:$AT$992,15,FALSE)),0,VLOOKUP(A73,GORLIS!$A$5:$AT$992,15,FALSE))</f>
        <v>0</v>
      </c>
      <c r="M76" s="256">
        <f>IF(ISERROR(VLOOKUP(A73,GORLIS!$A$5:$AT$992,19,FALSE)),0,VLOOKUP(A73,GORLIS!$A$5:$AT$992,19,FALSE))</f>
        <v>0</v>
      </c>
      <c r="N76" s="401"/>
      <c r="O76" s="401"/>
      <c r="P76" s="261"/>
      <c r="Q76" s="256">
        <f>IF(ISERROR(VLOOKUP(A73,GORLIS!$A$5:$AW$992,49,FALSE)),0,VLOOKUP(A73,GORLIS!$A$5:$AW$992,49,FALSE))</f>
        <v>0</v>
      </c>
      <c r="R76" s="257">
        <f>IF(ISERROR(VLOOKUP(A73,GORLIS!$A$5:$AY$992,33,FALSE)),0,VLOOKUP(A73,GORLIS!$A$5:$AY$992,33,FALSE))</f>
        <v>0</v>
      </c>
      <c r="S76" s="417"/>
      <c r="T76" s="260">
        <f>IF(ISERROR(VLOOKUP(A73,GORLIS!$A$5:$AT$992,44,FALSE)),0,VLOOKUP(A73,GORLIS!$A$5:$AT$992,44,FALSE))</f>
        <v>0</v>
      </c>
      <c r="U76" s="261"/>
      <c r="V76" s="258"/>
      <c r="W76" s="378"/>
      <c r="X76" s="381"/>
      <c r="Y76" s="378"/>
      <c r="Z76" s="181"/>
    </row>
    <row r="77" spans="1:26" ht="12.75" customHeight="1">
      <c r="A77" s="439"/>
      <c r="B77" s="440">
        <f>IF(G77&gt;0,1,0)</f>
        <v>0</v>
      </c>
      <c r="C77" s="197"/>
      <c r="D77" s="197"/>
      <c r="E77" s="457"/>
      <c r="F77" s="175"/>
      <c r="G77" s="443">
        <f>IF(S77&gt;0,G73+1,0)</f>
        <v>0</v>
      </c>
      <c r="H77" s="253">
        <f>IF(ISERROR(VLOOKUP(A77,GORLIS!$A$5:$AT$992,4,FALSE)),0,VLOOKUP(A77,GORLIS!$A$5:$AT$992,4,FALSE))</f>
        <v>0</v>
      </c>
      <c r="I77" s="419">
        <f>IF(ISERROR(VLOOKUP(A77,GORLIS!$A$5:$AU$992,32,FALSE)),0,VLOOKUP(A77,GORLIS!$A$5:$AU$992,32,FALSE))</f>
        <v>0</v>
      </c>
      <c r="J77" s="446">
        <f>IF(ISERROR(VLOOKUP(A77,GORLIS!$A$5:$AT$992,9,FALSE)),0,VLOOKUP(A77,GORLIS!$A$5:$AT$992,9,FALSE))</f>
        <v>0</v>
      </c>
      <c r="K77" s="447"/>
      <c r="L77" s="253">
        <f>IF(ISERROR(VLOOKUP(A77,GORLIS!$A$5:$AT$992,12,FALSE)),0,VLOOKUP(A77,GORLIS!$A$5:$AT$992,12,FALSE))</f>
        <v>0</v>
      </c>
      <c r="M77" s="253">
        <f>IF(ISERROR(VLOOKUP(A77,GORLIS!$A$5:$AT$992,16,FALSE)),0,VLOOKUP(A77,GORLIS!$A$5:$AT$992,16,FALSE))</f>
        <v>0</v>
      </c>
      <c r="N77" s="384">
        <f>IF(ISERROR(VLOOKUP(A77,GORLIS!$A$5:$AT$992,21,FALSE)),0,VLOOKUP(A77,GORLIS!$A$5:$AT$992,21,FALSE))</f>
        <v>0</v>
      </c>
      <c r="O77" s="384">
        <f>IF(ISERROR(VLOOKUP(A77,GORLIS!$A$5:$AT$992,25,FALSE)),0,VLOOKUP(A77,GORLIS!$A$5:$AT$992,25,FALSE))</f>
        <v>0</v>
      </c>
      <c r="P77" s="255"/>
      <c r="Q77" s="253">
        <f>IF(ISERROR(VLOOKUP(A77,GORLIS!$A$5:$AT$992,34,FALSE)),0,VLOOKUP(A77,GORLIS!$A$5:$AT$992,34,FALSE))</f>
        <v>0</v>
      </c>
      <c r="R77" s="253">
        <f>IF(ISERROR(VLOOKUP(A77,GORLIS!$A$5:$AY$992,50,FALSE)),0,VLOOKUP(A77,GORLIS!$A$5:$AY$992,50,FALSE))</f>
        <v>0</v>
      </c>
      <c r="S77" s="415">
        <f>IF(ISERROR(VLOOKUP(A77,GORLIS!$A$5:$AT$992,38,FALSE)),0,VLOOKUP(A77,GORLIS!$A$5:$AT$992,38,FALSE))</f>
        <v>0</v>
      </c>
      <c r="T77" s="254">
        <f>IF(ISERROR(VLOOKUP(A77,GORLIS!$A$5:$AT$992,10,FALSE)),0,VLOOKUP(A77,GORLIS!$A$5:$AT$992,10,FALSE))</f>
        <v>0</v>
      </c>
      <c r="U77" s="255"/>
      <c r="V77" s="255"/>
      <c r="W77" s="376">
        <f>SUM(T79+T80+U78+U79+U80+V77+V78+V79+V80)</f>
        <v>0</v>
      </c>
      <c r="X77" s="379">
        <f>IF(ISERROR(VLOOKUP(A77,GORLIS!$A$5:$AT$992,8,FALSE)),0,VLOOKUP(A77,GORLIS!$A$5:$AT$992,8,FALSE))</f>
        <v>0</v>
      </c>
      <c r="Y77" s="376">
        <f>S77-W77</f>
        <v>0</v>
      </c>
      <c r="Z77" s="181"/>
    </row>
    <row r="78" spans="1:26" ht="12.75" customHeight="1">
      <c r="A78" s="439"/>
      <c r="B78" s="441"/>
      <c r="C78" s="198"/>
      <c r="D78" s="198"/>
      <c r="E78" s="457"/>
      <c r="F78" s="175"/>
      <c r="G78" s="444"/>
      <c r="H78" s="256">
        <f>IF(ISERROR(VLOOKUP(A77,GORLIS!$A$5:$AT$992,5,FALSE)),0,VLOOKUP(A77,GORLIS!$A$5:$AT$992,5,FALSE))</f>
        <v>0</v>
      </c>
      <c r="I78" s="420"/>
      <c r="J78" s="448"/>
      <c r="K78" s="449"/>
      <c r="L78" s="256">
        <f>IF(ISERROR(VLOOKUP(A77,GORLIS!$A$5:$AT$992,13,FALSE)),0,VLOOKUP(A77,GORLIS!$A$5:$AT$992,13,FALSE))</f>
        <v>0</v>
      </c>
      <c r="M78" s="256">
        <f>IF(ISERROR(VLOOKUP(A77,GORLIS!$A$5:$AT$992,17,FALSE)),0,VLOOKUP(A77,GORLIS!$A$5:$AT$992,17,FALSE))</f>
        <v>0</v>
      </c>
      <c r="N78" s="385"/>
      <c r="O78" s="385"/>
      <c r="P78" s="258"/>
      <c r="Q78" s="256">
        <f>IF(ISERROR(VLOOKUP(A77,GORLIS!$A$5:$AT$992,36,FALSE)),0,VLOOKUP(A77,GORLIS!$A$5:$AT$992,36,FALSE))</f>
        <v>0</v>
      </c>
      <c r="R78" s="256">
        <f>IF(ISERROR(VLOOKUP(A77,GORLIS!$A$5:$AY$992,51,FALSE)),0,VLOOKUP(A77,GORLIS!$A$5:$AY$992,51,FALSE))</f>
        <v>0</v>
      </c>
      <c r="S78" s="416"/>
      <c r="T78" s="258">
        <f>+S77</f>
        <v>0</v>
      </c>
      <c r="U78" s="258"/>
      <c r="V78" s="258"/>
      <c r="W78" s="377"/>
      <c r="X78" s="380"/>
      <c r="Y78" s="377"/>
      <c r="Z78" s="181"/>
    </row>
    <row r="79" spans="1:26" ht="12.75" customHeight="1">
      <c r="A79" s="439"/>
      <c r="B79" s="441"/>
      <c r="C79" s="198"/>
      <c r="D79" s="198"/>
      <c r="E79" s="457"/>
      <c r="F79" s="175"/>
      <c r="G79" s="444"/>
      <c r="H79" s="256">
        <f>IF(ISERROR(VLOOKUP(A77,GORLIS!$A$5:$AT$992,2,FALSE)),0,VLOOKUP(A77,GORLIS!$A$5:$AT$992,2,FALSE))</f>
        <v>0</v>
      </c>
      <c r="I79" s="403">
        <f>IF(ISERROR(VLOOKUP(A77,GORLIS!$A$5:$AU$992,47,FALSE)),0,VLOOKUP(A77,GORLIS!$A$5:$AU$992,47,FALSE))</f>
        <v>0</v>
      </c>
      <c r="J79" s="448"/>
      <c r="K79" s="449"/>
      <c r="L79" s="256">
        <f>IF(ISERROR(VLOOKUP(A77,GORLIS!$A$5:$AT$992,14,FALSE)),0,VLOOKUP(A77,GORLIS!$A$5:$AT$992,14,FALSE))</f>
        <v>0</v>
      </c>
      <c r="M79" s="256">
        <f>IF(ISERROR(VLOOKUP(A77,GORLIS!$A$5:$AT$992,18,FALSE)),0,VLOOKUP(A77,GORLIS!$A$5:$AT$992,18,FALSE))</f>
        <v>0</v>
      </c>
      <c r="N79" s="385">
        <f>IF(ISERROR(VLOOKUP(A77,GORLIS!$A$5:$AT$992,23,FALSE)),0,VLOOKUP(A77,GORLIS!$A$5:$AT$992,23,FALSE))</f>
        <v>0</v>
      </c>
      <c r="O79" s="385">
        <f>IF(ISERROR(VLOOKUP(A77,GORLIS!$A$5:$AT$992,27,FALSE)),0,VLOOKUP(A77,GORLIS!$A$5:$AT$992,27,FALSE))</f>
        <v>0</v>
      </c>
      <c r="P79" s="258"/>
      <c r="Q79" s="256">
        <f>IF(ISERROR(VLOOKUP(A77,GORLIS!$A$5:$AV$992,48,FALSE)),0,VLOOKUP(A77,GORLIS!$A$5:$AV$992,48,FALSE))</f>
        <v>0</v>
      </c>
      <c r="R79" s="257">
        <f>IF(ISERROR(VLOOKUP(A77,GORLIS!$A$5:$AY$992,31,FALSE)),0,VLOOKUP(A77,GORLIS!$A$5:$AY$992,31,FALSE))</f>
        <v>0</v>
      </c>
      <c r="S79" s="416"/>
      <c r="T79" s="260">
        <f>IF(ISERROR(VLOOKUP(A77,GORLIS!$A$5:$AT$992,42,FALSE)),0,VLOOKUP(A77,GORLIS!$A$5:$AT$992,42,FALSE))</f>
        <v>0</v>
      </c>
      <c r="U79" s="258"/>
      <c r="V79" s="258"/>
      <c r="W79" s="377"/>
      <c r="X79" s="380"/>
      <c r="Y79" s="377"/>
      <c r="Z79" s="181"/>
    </row>
    <row r="80" spans="1:26" ht="12.75" customHeight="1">
      <c r="A80" s="439"/>
      <c r="B80" s="442"/>
      <c r="C80" s="198"/>
      <c r="D80" s="198"/>
      <c r="E80" s="457"/>
      <c r="F80" s="175"/>
      <c r="G80" s="445"/>
      <c r="H80" s="256">
        <f>IF(ISERROR(VLOOKUP(A77,GORLIS!$A$5:$AT$992,6,FALSE)),0,VLOOKUP(A77,GORLIS!$A$5:$AT$992,6,FALSE))</f>
        <v>0</v>
      </c>
      <c r="I80" s="404"/>
      <c r="J80" s="450"/>
      <c r="K80" s="451"/>
      <c r="L80" s="256">
        <f>IF(ISERROR(VLOOKUP(A77,GORLIS!$A$5:$AT$992,15,FALSE)),0,VLOOKUP(A77,GORLIS!$A$5:$AT$992,15,FALSE))</f>
        <v>0</v>
      </c>
      <c r="M80" s="256">
        <f>IF(ISERROR(VLOOKUP(A77,GORLIS!$A$5:$AT$992,19,FALSE)),0,VLOOKUP(A77,GORLIS!$A$5:$AT$992,19,FALSE))</f>
        <v>0</v>
      </c>
      <c r="N80" s="401"/>
      <c r="O80" s="401"/>
      <c r="P80" s="261"/>
      <c r="Q80" s="256">
        <f>IF(ISERROR(VLOOKUP(A77,GORLIS!$A$5:$AW$992,49,FALSE)),0,VLOOKUP(A77,GORLIS!$A$5:$AW$992,49,FALSE))</f>
        <v>0</v>
      </c>
      <c r="R80" s="257">
        <f>IF(ISERROR(VLOOKUP(A77,GORLIS!$A$5:$AY$992,33,FALSE)),0,VLOOKUP(A77,GORLIS!$A$5:$AY$992,33,FALSE))</f>
        <v>0</v>
      </c>
      <c r="S80" s="417"/>
      <c r="T80" s="260">
        <f>IF(ISERROR(VLOOKUP(A77,GORLIS!$A$5:$AT$992,44,FALSE)),0,VLOOKUP(A77,GORLIS!$A$5:$AT$992,44,FALSE))</f>
        <v>0</v>
      </c>
      <c r="U80" s="261"/>
      <c r="V80" s="258"/>
      <c r="W80" s="378"/>
      <c r="X80" s="381"/>
      <c r="Y80" s="378"/>
      <c r="Z80" s="181"/>
    </row>
    <row r="81" spans="1:26" ht="12.75" customHeight="1">
      <c r="A81" s="439"/>
      <c r="B81" s="440">
        <f>IF(G81&gt;0,1,0)</f>
        <v>0</v>
      </c>
      <c r="C81" s="197"/>
      <c r="D81" s="197"/>
      <c r="E81" s="457"/>
      <c r="F81" s="175"/>
      <c r="G81" s="443">
        <f>IF(S85&gt;0,G77+1,0)</f>
        <v>0</v>
      </c>
      <c r="H81" s="253">
        <f>IF(ISERROR(VLOOKUP(A81,GORLIS!$A$5:$AT$992,4,FALSE)),0,VLOOKUP(A81,GORLIS!$A$5:$AT$992,4,FALSE))</f>
        <v>0</v>
      </c>
      <c r="I81" s="419">
        <f>IF(ISERROR(VLOOKUP(A81,GORLIS!$A$5:$AU$992,32,FALSE)),0,VLOOKUP(A81,GORLIS!$A$5:$AU$992,32,FALSE))</f>
        <v>0</v>
      </c>
      <c r="J81" s="446">
        <f>IF(ISERROR(VLOOKUP(A81,GORLIS!$A$5:$AT$992,9,FALSE)),0,VLOOKUP(A81,GORLIS!$A$5:$AT$992,9,FALSE))</f>
        <v>0</v>
      </c>
      <c r="K81" s="447"/>
      <c r="L81" s="253">
        <f>IF(ISERROR(VLOOKUP(A81,GORLIS!$A$5:$AT$992,12,FALSE)),0,VLOOKUP(A81,GORLIS!$A$5:$AT$992,12,FALSE))</f>
        <v>0</v>
      </c>
      <c r="M81" s="253">
        <f>IF(ISERROR(VLOOKUP(A81,GORLIS!$A$5:$AT$992,16,FALSE)),0,VLOOKUP(A81,GORLIS!$A$5:$AT$992,16,FALSE))</f>
        <v>0</v>
      </c>
      <c r="N81" s="384">
        <f>IF(ISERROR(VLOOKUP(A81,GORLIS!$A$5:$AT$992,21,FALSE)),0,VLOOKUP(A81,GORLIS!$A$5:$AT$992,21,FALSE))</f>
        <v>0</v>
      </c>
      <c r="O81" s="384">
        <f>IF(ISERROR(VLOOKUP(A81,GORLIS!$A$5:$AT$992,25,FALSE)),0,VLOOKUP(A81,GORLIS!$A$5:$AT$992,25,FALSE))</f>
        <v>0</v>
      </c>
      <c r="P81" s="255"/>
      <c r="Q81" s="253">
        <f>IF(ISERROR(VLOOKUP(A81,GORLIS!$A$5:$AT$992,34,FALSE)),0,VLOOKUP(A81,GORLIS!$A$5:$AT$992,34,FALSE))</f>
        <v>0</v>
      </c>
      <c r="R81" s="253">
        <f>IF(ISERROR(VLOOKUP(A81,GORLIS!$A$5:$AY$992,50,FALSE)),0,VLOOKUP(A81,GORLIS!$A$5:$AY$992,50,FALSE))</f>
        <v>0</v>
      </c>
      <c r="S81" s="415">
        <f>IF(ISERROR(VLOOKUP(A81,GORLIS!$A$5:$AT$992,38,FALSE)),0,VLOOKUP(A81,GORLIS!$A$5:$AT$992,38,FALSE))</f>
        <v>0</v>
      </c>
      <c r="T81" s="254">
        <f>IF(ISERROR(VLOOKUP(A81,GORLIS!$A$5:$AT$992,10,FALSE)),0,VLOOKUP(A81,GORLIS!$A$5:$AT$992,10,FALSE))</f>
        <v>0</v>
      </c>
      <c r="U81" s="255"/>
      <c r="V81" s="255"/>
      <c r="W81" s="376">
        <f>SUM(T83+T84+U82+U83+U84+V81+V82+V83+V84)</f>
        <v>0</v>
      </c>
      <c r="X81" s="379">
        <f>IF(ISERROR(VLOOKUP(A81,GORLIS!$A$5:$AT$992,8,FALSE)),0,VLOOKUP(A81,GORLIS!$A$5:$AT$992,8,FALSE))</f>
        <v>0</v>
      </c>
      <c r="Y81" s="376">
        <f>S81-W81</f>
        <v>0</v>
      </c>
      <c r="Z81" s="181"/>
    </row>
    <row r="82" spans="1:26" ht="12.75" customHeight="1">
      <c r="A82" s="439"/>
      <c r="B82" s="441"/>
      <c r="C82" s="198"/>
      <c r="D82" s="198"/>
      <c r="E82" s="457"/>
      <c r="F82" s="175"/>
      <c r="G82" s="444"/>
      <c r="H82" s="256">
        <f>IF(ISERROR(VLOOKUP(A81,GORLIS!$A$5:$AT$992,5,FALSE)),0,VLOOKUP(A81,GORLIS!$A$5:$AT$992,5,FALSE))</f>
        <v>0</v>
      </c>
      <c r="I82" s="420"/>
      <c r="J82" s="448"/>
      <c r="K82" s="449"/>
      <c r="L82" s="256">
        <f>IF(ISERROR(VLOOKUP(A81,GORLIS!$A$5:$AT$992,13,FALSE)),0,VLOOKUP(A81,GORLIS!$A$5:$AT$992,13,FALSE))</f>
        <v>0</v>
      </c>
      <c r="M82" s="256">
        <f>IF(ISERROR(VLOOKUP(A81,GORLIS!$A$5:$AT$992,17,FALSE)),0,VLOOKUP(A81,GORLIS!$A$5:$AT$992,17,FALSE))</f>
        <v>0</v>
      </c>
      <c r="N82" s="385"/>
      <c r="O82" s="385"/>
      <c r="P82" s="258"/>
      <c r="Q82" s="256">
        <f>IF(ISERROR(VLOOKUP(A81,GORLIS!$A$5:$AT$992,36,FALSE)),0,VLOOKUP(A81,GORLIS!$A$5:$AT$992,36,FALSE))</f>
        <v>0</v>
      </c>
      <c r="R82" s="256">
        <f>IF(ISERROR(VLOOKUP(A81,GORLIS!$A$5:$AY$992,51,FALSE)),0,VLOOKUP(A81,GORLIS!$A$5:$AY$992,51,FALSE))</f>
        <v>0</v>
      </c>
      <c r="S82" s="416"/>
      <c r="T82" s="258">
        <f>+S81</f>
        <v>0</v>
      </c>
      <c r="U82" s="258"/>
      <c r="V82" s="258"/>
      <c r="W82" s="377"/>
      <c r="X82" s="380"/>
      <c r="Y82" s="377"/>
      <c r="Z82" s="181"/>
    </row>
    <row r="83" spans="1:26" ht="12.75" customHeight="1">
      <c r="A83" s="439"/>
      <c r="B83" s="441"/>
      <c r="C83" s="198"/>
      <c r="D83" s="198"/>
      <c r="E83" s="457"/>
      <c r="F83" s="175"/>
      <c r="G83" s="444"/>
      <c r="H83" s="256">
        <f>IF(ISERROR(VLOOKUP(A81,GORLIS!$A$5:$AT$992,2,FALSE)),0,VLOOKUP(A81,GORLIS!$A$5:$AT$992,2,FALSE))</f>
        <v>0</v>
      </c>
      <c r="I83" s="403">
        <f>IF(ISERROR(VLOOKUP(A81,GORLIS!$A$5:$AU$992,47,FALSE)),0,VLOOKUP(A81,GORLIS!$A$5:$AU$992,47,FALSE))</f>
        <v>0</v>
      </c>
      <c r="J83" s="448"/>
      <c r="K83" s="449"/>
      <c r="L83" s="256">
        <f>IF(ISERROR(VLOOKUP(A81,GORLIS!$A$5:$AT$992,14,FALSE)),0,VLOOKUP(A81,GORLIS!$A$5:$AT$992,14,FALSE))</f>
        <v>0</v>
      </c>
      <c r="M83" s="256">
        <f>IF(ISERROR(VLOOKUP(A81,GORLIS!$A$5:$AT$992,18,FALSE)),0,VLOOKUP(A81,GORLIS!$A$5:$AT$992,18,FALSE))</f>
        <v>0</v>
      </c>
      <c r="N83" s="385">
        <f>IF(ISERROR(VLOOKUP(A81,GORLIS!$A$5:$AT$992,23,FALSE)),0,VLOOKUP(A81,GORLIS!$A$5:$AT$992,23,FALSE))</f>
        <v>0</v>
      </c>
      <c r="O83" s="385">
        <f>IF(ISERROR(VLOOKUP(A81,GORLIS!$A$5:$AT$992,27,FALSE)),0,VLOOKUP(A81,GORLIS!$A$5:$AT$992,27,FALSE))</f>
        <v>0</v>
      </c>
      <c r="P83" s="258"/>
      <c r="Q83" s="256">
        <f>IF(ISERROR(VLOOKUP(A81,GORLIS!$A$5:$AV$992,48,FALSE)),0,VLOOKUP(A81,GORLIS!$A$5:$AV$992,48,FALSE))</f>
        <v>0</v>
      </c>
      <c r="R83" s="257">
        <f>IF(ISERROR(VLOOKUP(A81,GORLIS!$A$5:$AY$992,31,FALSE)),0,VLOOKUP(A81,GORLIS!$A$5:$AY$992,31,FALSE))</f>
        <v>0</v>
      </c>
      <c r="S83" s="416"/>
      <c r="T83" s="260">
        <f>IF(ISERROR(VLOOKUP(A81,GORLIS!$A$5:$AT$992,42,FALSE)),0,VLOOKUP(A81,GORLIS!$A$5:$AT$992,42,FALSE))</f>
        <v>0</v>
      </c>
      <c r="U83" s="258"/>
      <c r="V83" s="258"/>
      <c r="W83" s="377"/>
      <c r="X83" s="380"/>
      <c r="Y83" s="377"/>
      <c r="Z83" s="181"/>
    </row>
    <row r="84" spans="1:26" ht="12.75" customHeight="1">
      <c r="A84" s="439"/>
      <c r="B84" s="442"/>
      <c r="C84" s="198"/>
      <c r="D84" s="198"/>
      <c r="E84" s="457"/>
      <c r="F84" s="175"/>
      <c r="G84" s="445"/>
      <c r="H84" s="256">
        <f>IF(ISERROR(VLOOKUP(A81,GORLIS!$A$5:$AT$992,6,FALSE)),0,VLOOKUP(A81,GORLIS!$A$5:$AT$992,6,FALSE))</f>
        <v>0</v>
      </c>
      <c r="I84" s="404"/>
      <c r="J84" s="450"/>
      <c r="K84" s="451"/>
      <c r="L84" s="256">
        <f>IF(ISERROR(VLOOKUP(A81,GORLIS!$A$5:$AT$992,15,FALSE)),0,VLOOKUP(A81,GORLIS!$A$5:$AT$992,15,FALSE))</f>
        <v>0</v>
      </c>
      <c r="M84" s="256">
        <f>IF(ISERROR(VLOOKUP(A81,GORLIS!$A$5:$AT$992,19,FALSE)),0,VLOOKUP(A81,GORLIS!$A$5:$AT$992,19,FALSE))</f>
        <v>0</v>
      </c>
      <c r="N84" s="401"/>
      <c r="O84" s="401"/>
      <c r="P84" s="261"/>
      <c r="Q84" s="256">
        <f>IF(ISERROR(VLOOKUP(A81,GORLIS!$A$5:$AW$992,49,FALSE)),0,VLOOKUP(A81,GORLIS!$A$5:$AW$992,49,FALSE))</f>
        <v>0</v>
      </c>
      <c r="R84" s="257">
        <f>IF(ISERROR(VLOOKUP(A81,GORLIS!$A$5:$AY$992,33,FALSE)),0,VLOOKUP(A81,GORLIS!$A$5:$AY$992,33,FALSE))</f>
        <v>0</v>
      </c>
      <c r="S84" s="417"/>
      <c r="T84" s="260">
        <f>IF(ISERROR(VLOOKUP(A81,GORLIS!$A$5:$AT$992,44,FALSE)),0,VLOOKUP(A81,GORLIS!$A$5:$AT$992,44,FALSE))</f>
        <v>0</v>
      </c>
      <c r="U84" s="261"/>
      <c r="V84" s="258"/>
      <c r="W84" s="378"/>
      <c r="X84" s="381"/>
      <c r="Y84" s="378"/>
      <c r="Z84" s="181"/>
    </row>
    <row r="85" spans="1:26" ht="12.75" customHeight="1">
      <c r="A85" s="439"/>
      <c r="B85" s="440">
        <f>IF(G85&gt;0,1,0)</f>
        <v>0</v>
      </c>
      <c r="C85" s="197"/>
      <c r="D85" s="197"/>
      <c r="E85" s="457"/>
      <c r="F85" s="175"/>
      <c r="G85" s="443">
        <f>IF(S89&gt;0,G81+1,0)</f>
        <v>0</v>
      </c>
      <c r="H85" s="253">
        <f>IF(ISERROR(VLOOKUP(A85,GORLIS!$A$5:$AT$992,4,FALSE)),0,VLOOKUP(A85,GORLIS!$A$5:$AT$992,4,FALSE))</f>
        <v>0</v>
      </c>
      <c r="I85" s="419">
        <f>IF(ISERROR(VLOOKUP(A85,GORLIS!$A$5:$AU$992,32,FALSE)),0,VLOOKUP(A85,GORLIS!$A$5:$AU$992,32,FALSE))</f>
        <v>0</v>
      </c>
      <c r="J85" s="446">
        <f>IF(ISERROR(VLOOKUP(A85,GORLIS!$A$5:$AT$992,9,FALSE)),0,VLOOKUP(A85,GORLIS!$A$5:$AT$992,9,FALSE))</f>
        <v>0</v>
      </c>
      <c r="K85" s="447"/>
      <c r="L85" s="253">
        <f>IF(ISERROR(VLOOKUP(A85,GORLIS!$A$5:$AT$992,12,FALSE)),0,VLOOKUP(A85,GORLIS!$A$5:$AT$992,12,FALSE))</f>
        <v>0</v>
      </c>
      <c r="M85" s="253">
        <f>IF(ISERROR(VLOOKUP(A85,GORLIS!$A$5:$AT$992,16,FALSE)),0,VLOOKUP(A85,GORLIS!$A$5:$AT$992,16,FALSE))</f>
        <v>0</v>
      </c>
      <c r="N85" s="384">
        <f>IF(ISERROR(VLOOKUP(A85,GORLIS!$A$5:$AT$992,21,FALSE)),0,VLOOKUP(A85,GORLIS!$A$5:$AT$992,21,FALSE))</f>
        <v>0</v>
      </c>
      <c r="O85" s="384">
        <f>IF(ISERROR(VLOOKUP(A85,GORLIS!$A$5:$AT$992,25,FALSE)),0,VLOOKUP(A85,GORLIS!$A$5:$AT$992,25,FALSE))</f>
        <v>0</v>
      </c>
      <c r="P85" s="255"/>
      <c r="Q85" s="253">
        <f>IF(ISERROR(VLOOKUP(A85,GORLIS!$A$5:$AT$992,34,FALSE)),0,VLOOKUP(A85,GORLIS!$A$5:$AT$992,34,FALSE))</f>
        <v>0</v>
      </c>
      <c r="R85" s="253">
        <f>IF(ISERROR(VLOOKUP(A85,GORLIS!$A$5:$AY$992,50,FALSE)),0,VLOOKUP(A85,GORLIS!$A$5:$AY$992,50,FALSE))</f>
        <v>0</v>
      </c>
      <c r="S85" s="415">
        <f>IF(ISERROR(VLOOKUP(A85,GORLIS!$A$5:$AT$992,38,FALSE)),0,VLOOKUP(A85,GORLIS!$A$5:$AT$992,38,FALSE))</f>
        <v>0</v>
      </c>
      <c r="T85" s="254">
        <f>IF(ISERROR(VLOOKUP(A85,GORLIS!$A$5:$AT$992,10,FALSE)),0,VLOOKUP(A85,GORLIS!$A$5:$AT$992,10,FALSE))</f>
        <v>0</v>
      </c>
      <c r="U85" s="255"/>
      <c r="V85" s="255"/>
      <c r="W85" s="376">
        <f>SUM(T87+T88+U86+U87+U88+V85+V86+V87+V88)</f>
        <v>0</v>
      </c>
      <c r="X85" s="379">
        <f>IF(ISERROR(VLOOKUP(A85,GORLIS!$A$5:$AT$992,8,FALSE)),0,VLOOKUP(A85,GORLIS!$A$5:$AT$992,8,FALSE))</f>
        <v>0</v>
      </c>
      <c r="Y85" s="376">
        <f>S85-W85</f>
        <v>0</v>
      </c>
      <c r="Z85" s="181"/>
    </row>
    <row r="86" spans="1:26" ht="12.75" customHeight="1">
      <c r="A86" s="439"/>
      <c r="B86" s="441"/>
      <c r="C86" s="198"/>
      <c r="D86" s="198"/>
      <c r="E86" s="457"/>
      <c r="F86" s="175"/>
      <c r="G86" s="444"/>
      <c r="H86" s="256">
        <f>IF(ISERROR(VLOOKUP(A85,GORLIS!$A$5:$AT$992,5,FALSE)),0,VLOOKUP(A85,GORLIS!$A$5:$AT$992,5,FALSE))</f>
        <v>0</v>
      </c>
      <c r="I86" s="420"/>
      <c r="J86" s="448"/>
      <c r="K86" s="449"/>
      <c r="L86" s="256">
        <f>IF(ISERROR(VLOOKUP(A85,GORLIS!$A$5:$AT$992,13,FALSE)),0,VLOOKUP(A85,GORLIS!$A$5:$AT$992,13,FALSE))</f>
        <v>0</v>
      </c>
      <c r="M86" s="256">
        <f>IF(ISERROR(VLOOKUP(A85,GORLIS!$A$5:$AT$992,17,FALSE)),0,VLOOKUP(A85,GORLIS!$A$5:$AT$992,17,FALSE))</f>
        <v>0</v>
      </c>
      <c r="N86" s="385"/>
      <c r="O86" s="385"/>
      <c r="P86" s="258"/>
      <c r="Q86" s="256">
        <f>IF(ISERROR(VLOOKUP(A85,GORLIS!$A$5:$AT$992,36,FALSE)),0,VLOOKUP(A85,GORLIS!$A$5:$AT$992,36,FALSE))</f>
        <v>0</v>
      </c>
      <c r="R86" s="256">
        <f>IF(ISERROR(VLOOKUP(A85,GORLIS!$A$5:$AY$992,51,FALSE)),0,VLOOKUP(A85,GORLIS!$A$5:$AY$992,51,FALSE))</f>
        <v>0</v>
      </c>
      <c r="S86" s="416"/>
      <c r="T86" s="258">
        <f>+S85</f>
        <v>0</v>
      </c>
      <c r="U86" s="258"/>
      <c r="V86" s="258"/>
      <c r="W86" s="377"/>
      <c r="X86" s="380"/>
      <c r="Y86" s="377"/>
      <c r="Z86" s="181"/>
    </row>
    <row r="87" spans="1:26" ht="12.75" customHeight="1">
      <c r="A87" s="439"/>
      <c r="B87" s="441"/>
      <c r="C87" s="198"/>
      <c r="D87" s="198"/>
      <c r="E87" s="457"/>
      <c r="F87" s="175"/>
      <c r="G87" s="444"/>
      <c r="H87" s="256">
        <f>IF(ISERROR(VLOOKUP(A85,GORLIS!$A$5:$AT$992,2,FALSE)),0,VLOOKUP(A85,GORLIS!$A$5:$AT$992,2,FALSE))</f>
        <v>0</v>
      </c>
      <c r="I87" s="403">
        <f>IF(ISERROR(VLOOKUP(A85,GORLIS!$A$5:$AU$992,47,FALSE)),0,VLOOKUP(A85,GORLIS!$A$5:$AU$992,47,FALSE))</f>
        <v>0</v>
      </c>
      <c r="J87" s="448"/>
      <c r="K87" s="449"/>
      <c r="L87" s="256">
        <f>IF(ISERROR(VLOOKUP(A85,GORLIS!$A$5:$AT$992,14,FALSE)),0,VLOOKUP(A85,GORLIS!$A$5:$AT$992,14,FALSE))</f>
        <v>0</v>
      </c>
      <c r="M87" s="256">
        <f>IF(ISERROR(VLOOKUP(A85,GORLIS!$A$5:$AT$992,18,FALSE)),0,VLOOKUP(A85,GORLIS!$A$5:$AT$992,18,FALSE))</f>
        <v>0</v>
      </c>
      <c r="N87" s="385">
        <f>IF(ISERROR(VLOOKUP(A85,GORLIS!$A$5:$AT$992,23,FALSE)),0,VLOOKUP(A85,GORLIS!$A$5:$AT$992,23,FALSE))</f>
        <v>0</v>
      </c>
      <c r="O87" s="385">
        <f>IF(ISERROR(VLOOKUP(A85,GORLIS!$A$5:$AT$992,27,FALSE)),0,VLOOKUP(A85,GORLIS!$A$5:$AT$992,27,FALSE))</f>
        <v>0</v>
      </c>
      <c r="P87" s="258"/>
      <c r="Q87" s="256">
        <f>IF(ISERROR(VLOOKUP(A85,GORLIS!$A$5:$AV$992,48,FALSE)),0,VLOOKUP(A85,GORLIS!$A$5:$AV$992,48,FALSE))</f>
        <v>0</v>
      </c>
      <c r="R87" s="257">
        <f>IF(ISERROR(VLOOKUP(A85,GORLIS!$A$5:$AY$992,31,FALSE)),0,VLOOKUP(A85,GORLIS!$A$5:$AY$992,31,FALSE))</f>
        <v>0</v>
      </c>
      <c r="S87" s="416"/>
      <c r="T87" s="260">
        <f>IF(ISERROR(VLOOKUP(A85,GORLIS!$A$5:$AT$992,42,FALSE)),0,VLOOKUP(A85,GORLIS!$A$5:$AT$992,42,FALSE))</f>
        <v>0</v>
      </c>
      <c r="U87" s="258"/>
      <c r="V87" s="258"/>
      <c r="W87" s="377"/>
      <c r="X87" s="380"/>
      <c r="Y87" s="377"/>
      <c r="Z87" s="181"/>
    </row>
    <row r="88" spans="1:26" ht="12.75" customHeight="1">
      <c r="A88" s="439"/>
      <c r="B88" s="442"/>
      <c r="C88" s="198"/>
      <c r="D88" s="198"/>
      <c r="E88" s="457"/>
      <c r="F88" s="175"/>
      <c r="G88" s="445"/>
      <c r="H88" s="256">
        <f>IF(ISERROR(VLOOKUP(A85,GORLIS!$A$5:$AT$992,6,FALSE)),0,VLOOKUP(A85,GORLIS!$A$5:$AT$992,6,FALSE))</f>
        <v>0</v>
      </c>
      <c r="I88" s="404"/>
      <c r="J88" s="450"/>
      <c r="K88" s="451"/>
      <c r="L88" s="256">
        <f>IF(ISERROR(VLOOKUP(A85,GORLIS!$A$5:$AT$992,15,FALSE)),0,VLOOKUP(A85,GORLIS!$A$5:$AT$992,15,FALSE))</f>
        <v>0</v>
      </c>
      <c r="M88" s="256">
        <f>IF(ISERROR(VLOOKUP(A85,GORLIS!$A$5:$AT$992,19,FALSE)),0,VLOOKUP(A85,GORLIS!$A$5:$AT$992,19,FALSE))</f>
        <v>0</v>
      </c>
      <c r="N88" s="401"/>
      <c r="O88" s="401"/>
      <c r="P88" s="261"/>
      <c r="Q88" s="256">
        <f>IF(ISERROR(VLOOKUP(A85,GORLIS!$A$5:$AW$992,49,FALSE)),0,VLOOKUP(A85,GORLIS!$A$5:$AW$992,49,FALSE))</f>
        <v>0</v>
      </c>
      <c r="R88" s="257">
        <f>IF(ISERROR(VLOOKUP(A85,GORLIS!$A$5:$AY$992,33,FALSE)),0,VLOOKUP(A85,GORLIS!$A$5:$AY$992,33,FALSE))</f>
        <v>0</v>
      </c>
      <c r="S88" s="417"/>
      <c r="T88" s="260">
        <f>IF(ISERROR(VLOOKUP(A85,GORLIS!$A$5:$AT$992,44,FALSE)),0,VLOOKUP(A85,GORLIS!$A$5:$AT$992,44,FALSE))</f>
        <v>0</v>
      </c>
      <c r="U88" s="261"/>
      <c r="V88" s="258"/>
      <c r="W88" s="378"/>
      <c r="X88" s="381"/>
      <c r="Y88" s="378"/>
      <c r="Z88" s="181"/>
    </row>
    <row r="89" spans="1:26" ht="12.75" customHeight="1">
      <c r="A89" s="439"/>
      <c r="B89" s="440">
        <f>IF(G89&gt;0,1,0)</f>
        <v>0</v>
      </c>
      <c r="C89" s="197"/>
      <c r="D89" s="197"/>
      <c r="E89" s="457"/>
      <c r="F89" s="175"/>
      <c r="G89" s="443">
        <f>IF(S89&gt;0,G85+1,0)</f>
        <v>0</v>
      </c>
      <c r="H89" s="253">
        <f>IF(ISERROR(VLOOKUP(A89,GORLIS!$A$5:$AT$992,4,FALSE)),0,VLOOKUP(A89,GORLIS!$A$5:$AT$992,4,FALSE))</f>
        <v>0</v>
      </c>
      <c r="I89" s="419">
        <f>IF(ISERROR(VLOOKUP(A89,GORLIS!$A$5:$AU$992,32,FALSE)),0,VLOOKUP(A89,GORLIS!$A$5:$AU$992,32,FALSE))</f>
        <v>0</v>
      </c>
      <c r="J89" s="446">
        <f>IF(ISERROR(VLOOKUP(A89,GORLIS!$A$5:$AT$992,9,FALSE)),0,VLOOKUP(A89,GORLIS!$A$5:$AT$992,9,FALSE))</f>
        <v>0</v>
      </c>
      <c r="K89" s="447"/>
      <c r="L89" s="253">
        <f>IF(ISERROR(VLOOKUP(A89,GORLIS!$A$5:$AT$992,12,FALSE)),0,VLOOKUP(A89,GORLIS!$A$5:$AT$992,12,FALSE))</f>
        <v>0</v>
      </c>
      <c r="M89" s="253">
        <f>IF(ISERROR(VLOOKUP(A89,GORLIS!$A$5:$AT$992,16,FALSE)),0,VLOOKUP(A89,GORLIS!$A$5:$AT$992,16,FALSE))</f>
        <v>0</v>
      </c>
      <c r="N89" s="384">
        <f>IF(ISERROR(VLOOKUP(A89,GORLIS!$A$5:$AT$992,21,FALSE)),0,VLOOKUP(A89,GORLIS!$A$5:$AT$992,21,FALSE))</f>
        <v>0</v>
      </c>
      <c r="O89" s="384">
        <f>IF(ISERROR(VLOOKUP(A89,GORLIS!$A$5:$AT$992,25,FALSE)),0,VLOOKUP(A89,GORLIS!$A$5:$AT$992,25,FALSE))</f>
        <v>0</v>
      </c>
      <c r="P89" s="255"/>
      <c r="Q89" s="253">
        <f>IF(ISERROR(VLOOKUP(A89,GORLIS!$A$5:$AT$992,34,FALSE)),0,VLOOKUP(A89,GORLIS!$A$5:$AT$992,34,FALSE))</f>
        <v>0</v>
      </c>
      <c r="R89" s="253">
        <f>IF(ISERROR(VLOOKUP(A89,GORLIS!$A$5:$AY$992,50,FALSE)),0,VLOOKUP(A89,GORLIS!$A$5:$AY$992,50,FALSE))</f>
        <v>0</v>
      </c>
      <c r="S89" s="415">
        <f>IF(ISERROR(VLOOKUP(A89,GORLIS!$A$5:$AT$992,38,FALSE)),0,VLOOKUP(A89,GORLIS!$A$5:$AT$992,38,FALSE))</f>
        <v>0</v>
      </c>
      <c r="T89" s="254">
        <f>IF(ISERROR(VLOOKUP(A89,GORLIS!$A$5:$AT$992,10,FALSE)),0,VLOOKUP(A89,GORLIS!$A$5:$AT$992,10,FALSE))</f>
        <v>0</v>
      </c>
      <c r="U89" s="255"/>
      <c r="V89" s="255"/>
      <c r="W89" s="376">
        <f>SUM(T91+T92+U90+U91+U92+V89+V90+V91+V92)</f>
        <v>0</v>
      </c>
      <c r="X89" s="379">
        <f>IF(ISERROR(VLOOKUP(A89,GORLIS!$A$5:$AT$992,8,FALSE)),0,VLOOKUP(A89,GORLIS!$A$5:$AT$992,8,FALSE))</f>
        <v>0</v>
      </c>
      <c r="Y89" s="376">
        <f>S89-W89</f>
        <v>0</v>
      </c>
      <c r="Z89" s="181"/>
    </row>
    <row r="90" spans="1:26" ht="12.75" customHeight="1">
      <c r="A90" s="439"/>
      <c r="B90" s="441"/>
      <c r="C90" s="198"/>
      <c r="D90" s="198"/>
      <c r="E90" s="457"/>
      <c r="F90" s="175"/>
      <c r="G90" s="444"/>
      <c r="H90" s="256">
        <f>IF(ISERROR(VLOOKUP(A89,GORLIS!$A$5:$AT$992,5,FALSE)),0,VLOOKUP(A89,GORLIS!$A$5:$AT$992,5,FALSE))</f>
        <v>0</v>
      </c>
      <c r="I90" s="420"/>
      <c r="J90" s="448"/>
      <c r="K90" s="449"/>
      <c r="L90" s="256">
        <f>IF(ISERROR(VLOOKUP(A89,GORLIS!$A$5:$AT$992,13,FALSE)),0,VLOOKUP(A89,GORLIS!$A$5:$AT$992,13,FALSE))</f>
        <v>0</v>
      </c>
      <c r="M90" s="256">
        <f>IF(ISERROR(VLOOKUP(A89,GORLIS!$A$5:$AT$992,17,FALSE)),0,VLOOKUP(A89,GORLIS!$A$5:$AT$992,17,FALSE))</f>
        <v>0</v>
      </c>
      <c r="N90" s="385"/>
      <c r="O90" s="385"/>
      <c r="P90" s="258"/>
      <c r="Q90" s="256">
        <f>IF(ISERROR(VLOOKUP(A89,GORLIS!$A$5:$AT$992,36,FALSE)),0,VLOOKUP(A89,GORLIS!$A$5:$AT$992,36,FALSE))</f>
        <v>0</v>
      </c>
      <c r="R90" s="256">
        <f>IF(ISERROR(VLOOKUP(A89,GORLIS!$A$5:$AY$992,51,FALSE)),0,VLOOKUP(A89,GORLIS!$A$5:$AY$992,51,FALSE))</f>
        <v>0</v>
      </c>
      <c r="S90" s="416"/>
      <c r="T90" s="258">
        <f>+S89</f>
        <v>0</v>
      </c>
      <c r="U90" s="258"/>
      <c r="V90" s="258"/>
      <c r="W90" s="377"/>
      <c r="X90" s="380"/>
      <c r="Y90" s="377"/>
      <c r="Z90" s="181"/>
    </row>
    <row r="91" spans="1:26" ht="12.75" customHeight="1">
      <c r="A91" s="439"/>
      <c r="B91" s="441"/>
      <c r="C91" s="198"/>
      <c r="D91" s="198"/>
      <c r="E91" s="457"/>
      <c r="F91" s="175"/>
      <c r="G91" s="444"/>
      <c r="H91" s="256">
        <f>IF(ISERROR(VLOOKUP(A89,GORLIS!$A$5:$AT$992,2,FALSE)),0,VLOOKUP(A89,GORLIS!$A$5:$AT$992,2,FALSE))</f>
        <v>0</v>
      </c>
      <c r="I91" s="403">
        <f>IF(ISERROR(VLOOKUP(A89,GORLIS!$A$5:$AU$992,47,FALSE)),0,VLOOKUP(A89,GORLIS!$A$5:$AU$992,47,FALSE))</f>
        <v>0</v>
      </c>
      <c r="J91" s="448"/>
      <c r="K91" s="449"/>
      <c r="L91" s="256">
        <f>IF(ISERROR(VLOOKUP(A89,GORLIS!$A$5:$AT$992,14,FALSE)),0,VLOOKUP(A89,GORLIS!$A$5:$AT$992,14,FALSE))</f>
        <v>0</v>
      </c>
      <c r="M91" s="256">
        <f>IF(ISERROR(VLOOKUP(A89,GORLIS!$A$5:$AT$992,18,FALSE)),0,VLOOKUP(A89,GORLIS!$A$5:$AT$992,18,FALSE))</f>
        <v>0</v>
      </c>
      <c r="N91" s="385">
        <f>IF(ISERROR(VLOOKUP(A89,GORLIS!$A$5:$AT$992,23,FALSE)),0,VLOOKUP(A89,GORLIS!$A$5:$AT$992,23,FALSE))</f>
        <v>0</v>
      </c>
      <c r="O91" s="385">
        <f>IF(ISERROR(VLOOKUP(A89,GORLIS!$A$5:$AT$992,27,FALSE)),0,VLOOKUP(A89,GORLIS!$A$5:$AT$992,27,FALSE))</f>
        <v>0</v>
      </c>
      <c r="P91" s="258"/>
      <c r="Q91" s="256">
        <f>IF(ISERROR(VLOOKUP(A89,GORLIS!$A$5:$AV$992,48,FALSE)),0,VLOOKUP(A89,GORLIS!$A$5:$AV$992,48,FALSE))</f>
        <v>0</v>
      </c>
      <c r="R91" s="257">
        <f>IF(ISERROR(VLOOKUP(A89,GORLIS!$A$5:$AY$992,31,FALSE)),0,VLOOKUP(A89,GORLIS!$A$5:$AY$992,31,FALSE))</f>
        <v>0</v>
      </c>
      <c r="S91" s="416"/>
      <c r="T91" s="260">
        <f>IF(ISERROR(VLOOKUP(A89,GORLIS!$A$5:$AT$992,42,FALSE)),0,VLOOKUP(A89,GORLIS!$A$5:$AT$992,42,FALSE))</f>
        <v>0</v>
      </c>
      <c r="U91" s="258"/>
      <c r="V91" s="258"/>
      <c r="W91" s="377"/>
      <c r="X91" s="380"/>
      <c r="Y91" s="377"/>
      <c r="Z91" s="181"/>
    </row>
    <row r="92" spans="1:26" ht="12.75" customHeight="1">
      <c r="A92" s="439"/>
      <c r="B92" s="442"/>
      <c r="C92" s="198"/>
      <c r="D92" s="198"/>
      <c r="E92" s="457"/>
      <c r="F92" s="175"/>
      <c r="G92" s="445"/>
      <c r="H92" s="256">
        <f>IF(ISERROR(VLOOKUP(A89,GORLIS!$A$5:$AT$992,6,FALSE)),0,VLOOKUP(A89,GORLIS!$A$5:$AT$992,6,FALSE))</f>
        <v>0</v>
      </c>
      <c r="I92" s="404"/>
      <c r="J92" s="450"/>
      <c r="K92" s="451"/>
      <c r="L92" s="256">
        <f>IF(ISERROR(VLOOKUP(A89,GORLIS!$A$5:$AT$992,15,FALSE)),0,VLOOKUP(A89,GORLIS!$A$5:$AT$992,15,FALSE))</f>
        <v>0</v>
      </c>
      <c r="M92" s="256">
        <f>IF(ISERROR(VLOOKUP(A89,GORLIS!$A$5:$AT$992,19,FALSE)),0,VLOOKUP(A89,GORLIS!$A$5:$AT$992,19,FALSE))</f>
        <v>0</v>
      </c>
      <c r="N92" s="401"/>
      <c r="O92" s="401"/>
      <c r="P92" s="261"/>
      <c r="Q92" s="256">
        <f>IF(ISERROR(VLOOKUP(A89,GORLIS!$A$5:$AW$992,49,FALSE)),0,VLOOKUP(A89,GORLIS!$A$5:$AW$992,49,FALSE))</f>
        <v>0</v>
      </c>
      <c r="R92" s="257">
        <f>IF(ISERROR(VLOOKUP(A89,GORLIS!$A$5:$AY$992,33,FALSE)),0,VLOOKUP(A89,GORLIS!$A$5:$AY$992,33,FALSE))</f>
        <v>0</v>
      </c>
      <c r="S92" s="417"/>
      <c r="T92" s="260">
        <f>IF(ISERROR(VLOOKUP(A89,GORLIS!$A$5:$AT$992,44,FALSE)),0,VLOOKUP(A89,GORLIS!$A$5:$AT$992,44,FALSE))</f>
        <v>0</v>
      </c>
      <c r="U92" s="261"/>
      <c r="V92" s="258"/>
      <c r="W92" s="378"/>
      <c r="X92" s="381"/>
      <c r="Y92" s="378"/>
      <c r="Z92" s="181"/>
    </row>
    <row r="93" spans="1:26" ht="12.75" customHeight="1">
      <c r="A93" s="439"/>
      <c r="B93" s="440">
        <f>IF(G93&gt;0,1,0)</f>
        <v>0</v>
      </c>
      <c r="C93" s="197"/>
      <c r="D93" s="197"/>
      <c r="E93" s="457"/>
      <c r="F93" s="175"/>
      <c r="G93" s="443">
        <f>IF(S93&gt;0,G89+1,0)</f>
        <v>0</v>
      </c>
      <c r="H93" s="253">
        <f>IF(ISERROR(VLOOKUP(A93,GORLIS!$A$5:$AT$992,4,FALSE)),0,VLOOKUP(A93,GORLIS!$A$5:$AT$992,4,FALSE))</f>
        <v>0</v>
      </c>
      <c r="I93" s="419">
        <f>IF(ISERROR(VLOOKUP(A93,GORLIS!$A$5:$AU$992,32,FALSE)),0,VLOOKUP(A93,GORLIS!$A$5:$AU$992,32,FALSE))</f>
        <v>0</v>
      </c>
      <c r="J93" s="446">
        <f>IF(ISERROR(VLOOKUP(A93,GORLIS!$A$5:$AT$992,9,FALSE)),0,VLOOKUP(A93,GORLIS!$A$5:$AT$992,9,FALSE))</f>
        <v>0</v>
      </c>
      <c r="K93" s="447"/>
      <c r="L93" s="253">
        <f>IF(ISERROR(VLOOKUP(A93,GORLIS!$A$5:$AT$992,12,FALSE)),0,VLOOKUP(A93,GORLIS!$A$5:$AT$992,12,FALSE))</f>
        <v>0</v>
      </c>
      <c r="M93" s="253">
        <f>IF(ISERROR(VLOOKUP(A93,GORLIS!$A$5:$AT$992,16,FALSE)),0,VLOOKUP(A93,GORLIS!$A$5:$AT$992,16,FALSE))</f>
        <v>0</v>
      </c>
      <c r="N93" s="384">
        <f>IF(ISERROR(VLOOKUP(A93,GORLIS!$A$5:$AT$992,21,FALSE)),0,VLOOKUP(A93,GORLIS!$A$5:$AT$992,21,FALSE))</f>
        <v>0</v>
      </c>
      <c r="O93" s="384">
        <f>IF(ISERROR(VLOOKUP(A93,GORLIS!$A$5:$AT$992,25,FALSE)),0,VLOOKUP(A93,GORLIS!$A$5:$AT$992,25,FALSE))</f>
        <v>0</v>
      </c>
      <c r="P93" s="255"/>
      <c r="Q93" s="253">
        <f>IF(ISERROR(VLOOKUP(A93,GORLIS!$A$5:$AT$992,34,FALSE)),0,VLOOKUP(A93,GORLIS!$A$5:$AT$992,34,FALSE))</f>
        <v>0</v>
      </c>
      <c r="R93" s="253">
        <f>IF(ISERROR(VLOOKUP(A93,GORLIS!$A$5:$AY$992,50,FALSE)),0,VLOOKUP(A93,GORLIS!$A$5:$AY$992,50,FALSE))</f>
        <v>0</v>
      </c>
      <c r="S93" s="415">
        <f>IF(ISERROR(VLOOKUP(A93,GORLIS!$A$5:$AT$992,38,FALSE)),0,VLOOKUP(A93,GORLIS!$A$5:$AT$992,38,FALSE))</f>
        <v>0</v>
      </c>
      <c r="T93" s="254">
        <f>IF(ISERROR(VLOOKUP(A93,GORLIS!$A$5:$AT$992,10,FALSE)),0,VLOOKUP(A93,GORLIS!$A$5:$AT$992,10,FALSE))</f>
        <v>0</v>
      </c>
      <c r="U93" s="255"/>
      <c r="V93" s="255"/>
      <c r="W93" s="376">
        <f>SUM(T95+T96+U94+U95+U96+V93+V94+V95+V96)</f>
        <v>0</v>
      </c>
      <c r="X93" s="379">
        <f>IF(ISERROR(VLOOKUP(A93,GORLIS!$A$5:$AT$992,8,FALSE)),0,VLOOKUP(A93,GORLIS!$A$5:$AT$992,8,FALSE))</f>
        <v>0</v>
      </c>
      <c r="Y93" s="376">
        <f>S93-W93</f>
        <v>0</v>
      </c>
      <c r="Z93" s="181"/>
    </row>
    <row r="94" spans="1:26" ht="12.75" customHeight="1">
      <c r="A94" s="439"/>
      <c r="B94" s="441"/>
      <c r="C94" s="198"/>
      <c r="D94" s="198"/>
      <c r="E94" s="457"/>
      <c r="F94" s="175"/>
      <c r="G94" s="444"/>
      <c r="H94" s="256">
        <f>IF(ISERROR(VLOOKUP(A93,GORLIS!$A$5:$AT$992,5,FALSE)),0,VLOOKUP(A93,GORLIS!$A$5:$AT$992,5,FALSE))</f>
        <v>0</v>
      </c>
      <c r="I94" s="420"/>
      <c r="J94" s="448"/>
      <c r="K94" s="449"/>
      <c r="L94" s="256">
        <f>IF(ISERROR(VLOOKUP(A93,GORLIS!$A$5:$AT$992,13,FALSE)),0,VLOOKUP(A93,GORLIS!$A$5:$AT$992,13,FALSE))</f>
        <v>0</v>
      </c>
      <c r="M94" s="256">
        <f>IF(ISERROR(VLOOKUP(A93,GORLIS!$A$5:$AT$992,17,FALSE)),0,VLOOKUP(A93,GORLIS!$A$5:$AT$992,17,FALSE))</f>
        <v>0</v>
      </c>
      <c r="N94" s="385"/>
      <c r="O94" s="385"/>
      <c r="P94" s="258"/>
      <c r="Q94" s="256">
        <f>IF(ISERROR(VLOOKUP(A93,GORLIS!$A$5:$AT$992,36,FALSE)),0,VLOOKUP(A93,GORLIS!$A$5:$AT$992,36,FALSE))</f>
        <v>0</v>
      </c>
      <c r="R94" s="256">
        <f>IF(ISERROR(VLOOKUP(A93,GORLIS!$A$5:$AY$992,51,FALSE)),0,VLOOKUP(A93,GORLIS!$A$5:$AY$992,51,FALSE))</f>
        <v>0</v>
      </c>
      <c r="S94" s="416"/>
      <c r="T94" s="258">
        <f>+S93</f>
        <v>0</v>
      </c>
      <c r="U94" s="258"/>
      <c r="V94" s="258"/>
      <c r="W94" s="377"/>
      <c r="X94" s="380"/>
      <c r="Y94" s="377"/>
      <c r="Z94" s="181"/>
    </row>
    <row r="95" spans="1:26" ht="12.75" customHeight="1">
      <c r="A95" s="439"/>
      <c r="B95" s="441"/>
      <c r="C95" s="198"/>
      <c r="D95" s="198"/>
      <c r="E95" s="457"/>
      <c r="F95" s="175"/>
      <c r="G95" s="444"/>
      <c r="H95" s="256">
        <f>IF(ISERROR(VLOOKUP(A93,GORLIS!$A$5:$AT$992,2,FALSE)),0,VLOOKUP(A93,GORLIS!$A$5:$AT$992,2,FALSE))</f>
        <v>0</v>
      </c>
      <c r="I95" s="403">
        <f>IF(ISERROR(VLOOKUP(A93,GORLIS!$A$5:$AU$992,47,FALSE)),0,VLOOKUP(A93,GORLIS!$A$5:$AU$992,47,FALSE))</f>
        <v>0</v>
      </c>
      <c r="J95" s="448"/>
      <c r="K95" s="449"/>
      <c r="L95" s="256">
        <f>IF(ISERROR(VLOOKUP(A93,GORLIS!$A$5:$AT$992,14,FALSE)),0,VLOOKUP(A93,GORLIS!$A$5:$AT$992,14,FALSE))</f>
        <v>0</v>
      </c>
      <c r="M95" s="256">
        <f>IF(ISERROR(VLOOKUP(A93,GORLIS!$A$5:$AT$992,18,FALSE)),0,VLOOKUP(A93,GORLIS!$A$5:$AT$992,18,FALSE))</f>
        <v>0</v>
      </c>
      <c r="N95" s="385">
        <f>IF(ISERROR(VLOOKUP(A93,GORLIS!$A$5:$AT$992,23,FALSE)),0,VLOOKUP(A93,GORLIS!$A$5:$AT$992,23,FALSE))</f>
        <v>0</v>
      </c>
      <c r="O95" s="385">
        <f>IF(ISERROR(VLOOKUP(A93,GORLIS!$A$5:$AT$992,27,FALSE)),0,VLOOKUP(A93,GORLIS!$A$5:$AT$992,27,FALSE))</f>
        <v>0</v>
      </c>
      <c r="P95" s="258"/>
      <c r="Q95" s="256">
        <f>IF(ISERROR(VLOOKUP(A93,GORLIS!$A$5:$AV$992,48,FALSE)),0,VLOOKUP(A93,GORLIS!$A$5:$AV$992,48,FALSE))</f>
        <v>0</v>
      </c>
      <c r="R95" s="257">
        <f>IF(ISERROR(VLOOKUP(A93,GORLIS!$A$5:$AY$992,31,FALSE)),0,VLOOKUP(A93,GORLIS!$A$5:$AY$992,31,FALSE))</f>
        <v>0</v>
      </c>
      <c r="S95" s="416"/>
      <c r="T95" s="260">
        <f>IF(ISERROR(VLOOKUP(A93,GORLIS!$A$5:$AT$992,42,FALSE)),0,VLOOKUP(A93,GORLIS!$A$5:$AT$992,42,FALSE))</f>
        <v>0</v>
      </c>
      <c r="U95" s="258"/>
      <c r="V95" s="258"/>
      <c r="W95" s="377"/>
      <c r="X95" s="380"/>
      <c r="Y95" s="377"/>
      <c r="Z95" s="181"/>
    </row>
    <row r="96" spans="1:26" ht="12.75" customHeight="1">
      <c r="A96" s="439"/>
      <c r="B96" s="442"/>
      <c r="C96" s="198"/>
      <c r="D96" s="198"/>
      <c r="E96" s="457"/>
      <c r="F96" s="175"/>
      <c r="G96" s="445"/>
      <c r="H96" s="256">
        <f>IF(ISERROR(VLOOKUP(A93,GORLIS!$A$5:$AT$992,6,FALSE)),0,VLOOKUP(A93,GORLIS!$A$5:$AT$992,6,FALSE))</f>
        <v>0</v>
      </c>
      <c r="I96" s="404"/>
      <c r="J96" s="450"/>
      <c r="K96" s="451"/>
      <c r="L96" s="256">
        <f>IF(ISERROR(VLOOKUP(A93,GORLIS!$A$5:$AT$992,15,FALSE)),0,VLOOKUP(A93,GORLIS!$A$5:$AT$992,15,FALSE))</f>
        <v>0</v>
      </c>
      <c r="M96" s="256">
        <f>IF(ISERROR(VLOOKUP(A93,GORLIS!$A$5:$AT$992,19,FALSE)),0,VLOOKUP(A93,GORLIS!$A$5:$AT$992,19,FALSE))</f>
        <v>0</v>
      </c>
      <c r="N96" s="401"/>
      <c r="O96" s="401"/>
      <c r="P96" s="261"/>
      <c r="Q96" s="256">
        <f>IF(ISERROR(VLOOKUP(A93,GORLIS!$A$5:$AW$992,49,FALSE)),0,VLOOKUP(A93,GORLIS!$A$5:$AW$992,49,FALSE))</f>
        <v>0</v>
      </c>
      <c r="R96" s="257">
        <f>IF(ISERROR(VLOOKUP(A93,GORLIS!$A$5:$AY$992,33,FALSE)),0,VLOOKUP(A93,GORLIS!$A$5:$AY$992,33,FALSE))</f>
        <v>0</v>
      </c>
      <c r="S96" s="417"/>
      <c r="T96" s="260">
        <f>IF(ISERROR(VLOOKUP(A93,GORLIS!$A$5:$AT$992,44,FALSE)),0,VLOOKUP(A93,GORLIS!$A$5:$AT$992,44,FALSE))</f>
        <v>0</v>
      </c>
      <c r="U96" s="261"/>
      <c r="V96" s="258"/>
      <c r="W96" s="378"/>
      <c r="X96" s="381"/>
      <c r="Y96" s="378"/>
      <c r="Z96" s="181"/>
    </row>
    <row r="97" spans="1:26" ht="12.75" customHeight="1">
      <c r="A97" s="439"/>
      <c r="B97" s="440">
        <f>IF(G97&gt;0,1,0)</f>
        <v>0</v>
      </c>
      <c r="C97" s="197"/>
      <c r="D97" s="197"/>
      <c r="E97" s="457"/>
      <c r="F97" s="175"/>
      <c r="G97" s="443">
        <f>IF(S97&gt;0,G93+1,0)</f>
        <v>0</v>
      </c>
      <c r="H97" s="253">
        <f>IF(ISERROR(VLOOKUP(A97,GORLIS!$A$5:$AT$992,4,FALSE)),0,VLOOKUP(A97,GORLIS!$A$5:$AT$992,4,FALSE))</f>
        <v>0</v>
      </c>
      <c r="I97" s="419">
        <f>IF(ISERROR(VLOOKUP(A97,GORLIS!$A$5:$AU$992,32,FALSE)),0,VLOOKUP(A97,GORLIS!$A$5:$AU$992,32,FALSE))</f>
        <v>0</v>
      </c>
      <c r="J97" s="446">
        <f>IF(ISERROR(VLOOKUP(A97,GORLIS!$A$5:$AT$992,9,FALSE)),0,VLOOKUP(A97,GORLIS!$A$5:$AT$992,9,FALSE))</f>
        <v>0</v>
      </c>
      <c r="K97" s="447"/>
      <c r="L97" s="253">
        <f>IF(ISERROR(VLOOKUP(A97,GORLIS!$A$5:$AT$992,12,FALSE)),0,VLOOKUP(A97,GORLIS!$A$5:$AT$992,12,FALSE))</f>
        <v>0</v>
      </c>
      <c r="M97" s="253">
        <f>IF(ISERROR(VLOOKUP(A97,GORLIS!$A$5:$AT$992,16,FALSE)),0,VLOOKUP(A97,GORLIS!$A$5:$AT$992,16,FALSE))</f>
        <v>0</v>
      </c>
      <c r="N97" s="384">
        <f>IF(ISERROR(VLOOKUP(A97,GORLIS!$A$5:$AT$992,21,FALSE)),0,VLOOKUP(A97,GORLIS!$A$5:$AT$992,21,FALSE))</f>
        <v>0</v>
      </c>
      <c r="O97" s="384">
        <f>IF(ISERROR(VLOOKUP(A97,GORLIS!$A$5:$AT$992,25,FALSE)),0,VLOOKUP(A97,GORLIS!$A$5:$AT$992,25,FALSE))</f>
        <v>0</v>
      </c>
      <c r="P97" s="255"/>
      <c r="Q97" s="253">
        <f>IF(ISERROR(VLOOKUP(A97,GORLIS!$A$5:$AT$992,34,FALSE)),0,VLOOKUP(A97,GORLIS!$A$5:$AT$992,34,FALSE))</f>
        <v>0</v>
      </c>
      <c r="R97" s="253">
        <f>IF(ISERROR(VLOOKUP(A97,GORLIS!$A$5:$AY$992,50,FALSE)),0,VLOOKUP(A97,GORLIS!$A$5:$AY$992,50,FALSE))</f>
        <v>0</v>
      </c>
      <c r="S97" s="415">
        <f>IF(ISERROR(VLOOKUP(A97,GORLIS!$A$5:$AT$992,38,FALSE)),0,VLOOKUP(A97,GORLIS!$A$5:$AT$992,38,FALSE))</f>
        <v>0</v>
      </c>
      <c r="T97" s="254">
        <f>IF(ISERROR(VLOOKUP(A97,GORLIS!$A$5:$AT$992,10,FALSE)),0,VLOOKUP(A97,GORLIS!$A$5:$AT$992,10,FALSE))</f>
        <v>0</v>
      </c>
      <c r="U97" s="255"/>
      <c r="V97" s="255"/>
      <c r="W97" s="376">
        <f>SUM(T99+T100+U98+U99+U100+V97+V98+V99+V100)</f>
        <v>0</v>
      </c>
      <c r="X97" s="379">
        <f>IF(ISERROR(VLOOKUP(A97,GORLIS!$A$5:$AT$992,8,FALSE)),0,VLOOKUP(A97,GORLIS!$A$5:$AT$992,8,FALSE))</f>
        <v>0</v>
      </c>
      <c r="Y97" s="376">
        <f>S97-W97</f>
        <v>0</v>
      </c>
      <c r="Z97" s="181"/>
    </row>
    <row r="98" spans="1:26" ht="12.75" customHeight="1">
      <c r="A98" s="439"/>
      <c r="B98" s="441"/>
      <c r="C98" s="198"/>
      <c r="D98" s="198"/>
      <c r="E98" s="457"/>
      <c r="F98" s="175"/>
      <c r="G98" s="444"/>
      <c r="H98" s="256">
        <f>IF(ISERROR(VLOOKUP(A97,GORLIS!$A$5:$AT$992,5,FALSE)),0,VLOOKUP(A97,GORLIS!$A$5:$AT$992,5,FALSE))</f>
        <v>0</v>
      </c>
      <c r="I98" s="420"/>
      <c r="J98" s="448"/>
      <c r="K98" s="449"/>
      <c r="L98" s="256">
        <f>IF(ISERROR(VLOOKUP(A97,GORLIS!$A$5:$AT$992,13,FALSE)),0,VLOOKUP(A97,GORLIS!$A$5:$AT$992,13,FALSE))</f>
        <v>0</v>
      </c>
      <c r="M98" s="256">
        <f>IF(ISERROR(VLOOKUP(A97,GORLIS!$A$5:$AT$992,17,FALSE)),0,VLOOKUP(A97,GORLIS!$A$5:$AT$992,17,FALSE))</f>
        <v>0</v>
      </c>
      <c r="N98" s="385"/>
      <c r="O98" s="385"/>
      <c r="P98" s="258"/>
      <c r="Q98" s="256">
        <f>IF(ISERROR(VLOOKUP(A97,GORLIS!$A$5:$AT$992,36,FALSE)),0,VLOOKUP(A97,GORLIS!$A$5:$AT$992,36,FALSE))</f>
        <v>0</v>
      </c>
      <c r="R98" s="256">
        <f>IF(ISERROR(VLOOKUP(A97,GORLIS!$A$5:$AY$992,51,FALSE)),0,VLOOKUP(A97,GORLIS!$A$5:$AY$992,51,FALSE))</f>
        <v>0</v>
      </c>
      <c r="S98" s="416"/>
      <c r="T98" s="258">
        <f>+S97</f>
        <v>0</v>
      </c>
      <c r="U98" s="258"/>
      <c r="V98" s="258"/>
      <c r="W98" s="377"/>
      <c r="X98" s="380"/>
      <c r="Y98" s="377"/>
      <c r="Z98" s="181"/>
    </row>
    <row r="99" spans="1:26" ht="12.75" customHeight="1">
      <c r="A99" s="439"/>
      <c r="B99" s="441"/>
      <c r="C99" s="198"/>
      <c r="D99" s="198"/>
      <c r="E99" s="457"/>
      <c r="F99" s="175"/>
      <c r="G99" s="444"/>
      <c r="H99" s="256">
        <f>IF(ISERROR(VLOOKUP(A97,GORLIS!$A$5:$AT$992,2,FALSE)),0,VLOOKUP(A97,GORLIS!$A$5:$AT$992,2,FALSE))</f>
        <v>0</v>
      </c>
      <c r="I99" s="403">
        <f>IF(ISERROR(VLOOKUP(A97,GORLIS!$A$5:$AU$992,47,FALSE)),0,VLOOKUP(A97,GORLIS!$A$5:$AU$992,47,FALSE))</f>
        <v>0</v>
      </c>
      <c r="J99" s="448"/>
      <c r="K99" s="449"/>
      <c r="L99" s="256">
        <f>IF(ISERROR(VLOOKUP(A97,GORLIS!$A$5:$AT$992,14,FALSE)),0,VLOOKUP(A97,GORLIS!$A$5:$AT$992,14,FALSE))</f>
        <v>0</v>
      </c>
      <c r="M99" s="256">
        <f>IF(ISERROR(VLOOKUP(A97,GORLIS!$A$5:$AT$992,18,FALSE)),0,VLOOKUP(A97,GORLIS!$A$5:$AT$992,18,FALSE))</f>
        <v>0</v>
      </c>
      <c r="N99" s="385">
        <f>IF(ISERROR(VLOOKUP(A97,GORLIS!$A$5:$AT$992,23,FALSE)),0,VLOOKUP(A97,GORLIS!$A$5:$AT$992,23,FALSE))</f>
        <v>0</v>
      </c>
      <c r="O99" s="385">
        <f>IF(ISERROR(VLOOKUP(A97,GORLIS!$A$5:$AT$992,27,FALSE)),0,VLOOKUP(A97,GORLIS!$A$5:$AT$992,27,FALSE))</f>
        <v>0</v>
      </c>
      <c r="P99" s="258"/>
      <c r="Q99" s="256">
        <f>IF(ISERROR(VLOOKUP(A97,GORLIS!$A$5:$AV$992,48,FALSE)),0,VLOOKUP(A97,GORLIS!$A$5:$AV$992,48,FALSE))</f>
        <v>0</v>
      </c>
      <c r="R99" s="257">
        <f>IF(ISERROR(VLOOKUP(A97,GORLIS!$A$5:$AY$992,31,FALSE)),0,VLOOKUP(A97,GORLIS!$A$5:$AY$992,31,FALSE))</f>
        <v>0</v>
      </c>
      <c r="S99" s="416"/>
      <c r="T99" s="260">
        <f>IF(ISERROR(VLOOKUP(A97,GORLIS!$A$5:$AT$992,42,FALSE)),0,VLOOKUP(A97,GORLIS!$A$5:$AT$992,42,FALSE))</f>
        <v>0</v>
      </c>
      <c r="U99" s="258"/>
      <c r="V99" s="258"/>
      <c r="W99" s="377"/>
      <c r="X99" s="380"/>
      <c r="Y99" s="377"/>
      <c r="Z99" s="181"/>
    </row>
    <row r="100" spans="1:26" ht="12.75" customHeight="1">
      <c r="A100" s="439"/>
      <c r="B100" s="442"/>
      <c r="C100" s="198"/>
      <c r="D100" s="198"/>
      <c r="E100" s="457"/>
      <c r="F100" s="175"/>
      <c r="G100" s="445"/>
      <c r="H100" s="256">
        <f>IF(ISERROR(VLOOKUP(A97,GORLIS!$A$5:$AT$992,6,FALSE)),0,VLOOKUP(A97,GORLIS!$A$5:$AT$992,6,FALSE))</f>
        <v>0</v>
      </c>
      <c r="I100" s="404"/>
      <c r="J100" s="450"/>
      <c r="K100" s="451"/>
      <c r="L100" s="256">
        <f>IF(ISERROR(VLOOKUP(A97,GORLIS!$A$5:$AT$992,15,FALSE)),0,VLOOKUP(A97,GORLIS!$A$5:$AT$992,15,FALSE))</f>
        <v>0</v>
      </c>
      <c r="M100" s="256">
        <f>IF(ISERROR(VLOOKUP(A97,GORLIS!$A$5:$AT$992,19,FALSE)),0,VLOOKUP(A97,GORLIS!$A$5:$AT$992,19,FALSE))</f>
        <v>0</v>
      </c>
      <c r="N100" s="401"/>
      <c r="O100" s="401"/>
      <c r="P100" s="261"/>
      <c r="Q100" s="256">
        <f>IF(ISERROR(VLOOKUP(A97,GORLIS!$A$5:$AW$992,49,FALSE)),0,VLOOKUP(A97,GORLIS!$A$5:$AW$992,49,FALSE))</f>
        <v>0</v>
      </c>
      <c r="R100" s="257">
        <f>IF(ISERROR(VLOOKUP(A97,GORLIS!$A$5:$AY$992,33,FALSE)),0,VLOOKUP(A97,GORLIS!$A$5:$AY$992,33,FALSE))</f>
        <v>0</v>
      </c>
      <c r="S100" s="417"/>
      <c r="T100" s="260">
        <f>IF(ISERROR(VLOOKUP(A97,GORLIS!$A$5:$AT$992,44,FALSE)),0,VLOOKUP(A97,GORLIS!$A$5:$AT$992,44,FALSE))</f>
        <v>0</v>
      </c>
      <c r="U100" s="261"/>
      <c r="V100" s="258"/>
      <c r="W100" s="378"/>
      <c r="X100" s="381"/>
      <c r="Y100" s="378"/>
      <c r="Z100" s="181"/>
    </row>
    <row r="101" spans="5:26" ht="12.75" customHeight="1">
      <c r="E101" s="457"/>
      <c r="F101" s="175"/>
      <c r="G101" s="454" t="s">
        <v>216</v>
      </c>
      <c r="H101" s="455"/>
      <c r="I101" s="455"/>
      <c r="J101" s="455"/>
      <c r="K101" s="455"/>
      <c r="L101" s="262"/>
      <c r="M101" s="262"/>
      <c r="N101" s="262"/>
      <c r="O101" s="262"/>
      <c r="P101" s="262"/>
      <c r="Q101" s="262"/>
      <c r="R101" s="262"/>
      <c r="S101" s="415">
        <f>SUM(S65:S100)</f>
        <v>0</v>
      </c>
      <c r="T101" s="262"/>
      <c r="U101" s="262"/>
      <c r="V101" s="262"/>
      <c r="W101" s="415">
        <f>SUM(W65+W69+W73+W77+W81+W85+W89+W93+W97)</f>
        <v>0</v>
      </c>
      <c r="X101" s="415"/>
      <c r="Y101" s="415">
        <f>SUM(Y65+Y69+Y73+Y77+Y81+Y85+Y89+Y93+Y97)</f>
        <v>0</v>
      </c>
      <c r="Z101" s="177"/>
    </row>
    <row r="102" spans="5:26" ht="12.75" customHeight="1">
      <c r="E102" s="457"/>
      <c r="F102" s="175"/>
      <c r="G102" s="455"/>
      <c r="H102" s="455"/>
      <c r="I102" s="455"/>
      <c r="J102" s="455"/>
      <c r="K102" s="455"/>
      <c r="L102" s="263"/>
      <c r="M102" s="263"/>
      <c r="N102" s="263"/>
      <c r="O102" s="263"/>
      <c r="P102" s="263"/>
      <c r="Q102" s="263"/>
      <c r="R102" s="263"/>
      <c r="S102" s="416"/>
      <c r="T102" s="263"/>
      <c r="U102" s="263"/>
      <c r="V102" s="263"/>
      <c r="W102" s="416"/>
      <c r="X102" s="416"/>
      <c r="Y102" s="416"/>
      <c r="Z102" s="177"/>
    </row>
    <row r="103" spans="5:26" ht="12.75" customHeight="1">
      <c r="E103" s="457"/>
      <c r="F103" s="175"/>
      <c r="G103" s="455"/>
      <c r="H103" s="455"/>
      <c r="I103" s="455"/>
      <c r="J103" s="455"/>
      <c r="K103" s="455"/>
      <c r="L103" s="263"/>
      <c r="M103" s="263"/>
      <c r="N103" s="263"/>
      <c r="O103" s="263"/>
      <c r="P103" s="263"/>
      <c r="Q103" s="263"/>
      <c r="R103" s="263"/>
      <c r="S103" s="416"/>
      <c r="T103" s="263">
        <f>SUM(T67+T71+T75+T79+T83+T87+T91+T95+T99)</f>
        <v>0</v>
      </c>
      <c r="U103" s="263"/>
      <c r="V103" s="263"/>
      <c r="W103" s="416"/>
      <c r="X103" s="416"/>
      <c r="Y103" s="416"/>
      <c r="Z103" s="177"/>
    </row>
    <row r="104" spans="5:26" ht="12.75" customHeight="1">
      <c r="E104" s="457"/>
      <c r="F104" s="175"/>
      <c r="G104" s="455"/>
      <c r="H104" s="455"/>
      <c r="I104" s="455"/>
      <c r="J104" s="455"/>
      <c r="K104" s="455"/>
      <c r="L104" s="264"/>
      <c r="M104" s="264"/>
      <c r="N104" s="264"/>
      <c r="O104" s="264"/>
      <c r="P104" s="264"/>
      <c r="Q104" s="264"/>
      <c r="R104" s="264"/>
      <c r="S104" s="417"/>
      <c r="T104" s="264">
        <f>SUM(T68+T72+T76+T80+T84+T88+T92+T96+T100)</f>
        <v>0</v>
      </c>
      <c r="U104" s="264"/>
      <c r="V104" s="264"/>
      <c r="W104" s="417"/>
      <c r="X104" s="417"/>
      <c r="Y104" s="417"/>
      <c r="Z104" s="177"/>
    </row>
    <row r="105" spans="5:26" ht="12.75">
      <c r="E105" s="457"/>
      <c r="F105" s="175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175"/>
    </row>
    <row r="106" spans="5:26" ht="12.75">
      <c r="E106" s="457"/>
      <c r="F106" s="175"/>
      <c r="G106" s="236"/>
      <c r="H106" s="402" t="str">
        <f>CONCATENATE($V$4," ","Dairesinin"," ",$V$5," ",$Y$5," ","Dönemi Ödemeleri İçin"," ",$S$381,"-TL"," ","Tahakkuk Ettirilmiştir")</f>
        <v>0 Dairesinin Şubat 2016 Dönemi Ödemeleri İçin 0-TL Tahakkuk Ettirilmiştir</v>
      </c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265"/>
      <c r="V106" s="266"/>
      <c r="W106" s="267"/>
      <c r="X106" s="267"/>
      <c r="Y106" s="236"/>
      <c r="Z106" s="175"/>
    </row>
    <row r="107" spans="5:26" ht="12.75">
      <c r="E107" s="457"/>
      <c r="F107" s="175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175"/>
    </row>
    <row r="108" spans="5:26" ht="12.75">
      <c r="E108" s="457"/>
      <c r="F108" s="175"/>
      <c r="G108" s="236"/>
      <c r="H108" s="268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67" t="s">
        <v>217</v>
      </c>
      <c r="T108" s="236"/>
      <c r="U108" s="236"/>
      <c r="V108" s="236"/>
      <c r="W108" s="236"/>
      <c r="X108" s="236"/>
      <c r="Y108" s="236"/>
      <c r="Z108" s="175"/>
    </row>
    <row r="109" spans="5:26" ht="12.75">
      <c r="E109" s="457"/>
      <c r="F109" s="175"/>
      <c r="G109" s="236"/>
      <c r="H109" s="236">
        <v>0</v>
      </c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>
        <f>+'Bilgi Girişi1'!$P$88</f>
        <v>0</v>
      </c>
      <c r="T109" s="236"/>
      <c r="U109" s="236"/>
      <c r="V109" s="236"/>
      <c r="W109" s="236"/>
      <c r="X109" s="236"/>
      <c r="Y109" s="236"/>
      <c r="Z109" s="175"/>
    </row>
    <row r="110" spans="5:26" ht="12.75">
      <c r="E110" s="457"/>
      <c r="F110" s="175"/>
      <c r="G110" s="236"/>
      <c r="H110" s="236">
        <v>0</v>
      </c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>
        <f>+'Bilgi Girişi1'!$P$89</f>
        <v>0</v>
      </c>
      <c r="T110" s="236"/>
      <c r="U110" s="236"/>
      <c r="V110" s="236"/>
      <c r="W110" s="236"/>
      <c r="X110" s="236"/>
      <c r="Y110" s="236"/>
      <c r="Z110" s="175"/>
    </row>
    <row r="111" spans="5:26" ht="12.75">
      <c r="E111" s="457"/>
      <c r="F111" s="175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175"/>
    </row>
    <row r="112" spans="5:26" ht="12.75">
      <c r="E112" s="459" t="s">
        <v>219</v>
      </c>
      <c r="F112" s="175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175"/>
    </row>
    <row r="113" spans="5:26" ht="12.75">
      <c r="E113" s="459"/>
      <c r="F113" s="175"/>
      <c r="G113" s="272"/>
      <c r="H113" s="240"/>
      <c r="I113" s="418"/>
      <c r="J113" s="458"/>
      <c r="K113" s="458"/>
      <c r="L113" s="273"/>
      <c r="M113" s="418"/>
      <c r="N113" s="418"/>
      <c r="O113" s="236"/>
      <c r="P113" s="236"/>
      <c r="Q113" s="236"/>
      <c r="R113" s="236"/>
      <c r="S113" s="236"/>
      <c r="T113" s="236"/>
      <c r="U113" s="389" t="s">
        <v>191</v>
      </c>
      <c r="V113" s="390"/>
      <c r="W113" s="390"/>
      <c r="X113" s="391"/>
      <c r="Y113" s="274">
        <f>Y57+1</f>
        <v>3</v>
      </c>
      <c r="Z113" s="181"/>
    </row>
    <row r="114" spans="5:26" ht="12.75">
      <c r="E114" s="459"/>
      <c r="F114" s="175"/>
      <c r="G114" s="272"/>
      <c r="H114" s="240"/>
      <c r="I114" s="272" t="s">
        <v>228</v>
      </c>
      <c r="J114" s="272"/>
      <c r="K114" s="272"/>
      <c r="L114" s="276"/>
      <c r="M114" s="277"/>
      <c r="N114" s="277"/>
      <c r="O114" s="236"/>
      <c r="P114" s="275"/>
      <c r="Q114" s="236"/>
      <c r="R114" s="236"/>
      <c r="S114" s="236"/>
      <c r="T114" s="236"/>
      <c r="U114" s="278" t="s">
        <v>192</v>
      </c>
      <c r="V114" s="389">
        <f>+'Bilgi Girişi1'!$C$77</f>
        <v>0</v>
      </c>
      <c r="W114" s="390"/>
      <c r="X114" s="390"/>
      <c r="Y114" s="391"/>
      <c r="Z114" s="181"/>
    </row>
    <row r="115" spans="5:26" ht="12.75">
      <c r="E115" s="459"/>
      <c r="F115" s="175"/>
      <c r="G115" s="279"/>
      <c r="H115" s="280"/>
      <c r="I115" s="456"/>
      <c r="J115" s="456"/>
      <c r="K115" s="456"/>
      <c r="L115" s="281"/>
      <c r="M115" s="414"/>
      <c r="N115" s="414"/>
      <c r="O115" s="236"/>
      <c r="P115" s="236"/>
      <c r="Q115" s="236"/>
      <c r="R115" s="236"/>
      <c r="S115" s="236"/>
      <c r="T115" s="267"/>
      <c r="U115" s="278" t="s">
        <v>40</v>
      </c>
      <c r="V115" s="239" t="str">
        <f>VLOOKUP($AG$3,$AH$5:$AI$20,2,FALSE)</f>
        <v>Şubat</v>
      </c>
      <c r="W115" s="389" t="s">
        <v>193</v>
      </c>
      <c r="X115" s="391"/>
      <c r="Y115" s="282">
        <f>+$AG$4</f>
        <v>2016</v>
      </c>
      <c r="Z115" s="181"/>
    </row>
    <row r="116" spans="5:26" ht="12.75" customHeight="1">
      <c r="E116" s="459"/>
      <c r="F116" s="175"/>
      <c r="G116" s="435" t="s">
        <v>195</v>
      </c>
      <c r="H116" s="237" t="s">
        <v>196</v>
      </c>
      <c r="I116" s="238"/>
      <c r="J116" s="238"/>
      <c r="K116" s="238"/>
      <c r="L116" s="239"/>
      <c r="M116" s="240"/>
      <c r="N116" s="240"/>
      <c r="O116" s="238"/>
      <c r="P116" s="238"/>
      <c r="Q116" s="238"/>
      <c r="R116" s="238"/>
      <c r="S116" s="238"/>
      <c r="T116" s="238"/>
      <c r="U116" s="237"/>
      <c r="V116" s="237"/>
      <c r="W116" s="238"/>
      <c r="X116" s="238"/>
      <c r="Y116" s="238"/>
      <c r="Z116" s="181"/>
    </row>
    <row r="117" spans="5:26" ht="36.75" customHeight="1">
      <c r="E117" s="459"/>
      <c r="F117" s="175"/>
      <c r="G117" s="422"/>
      <c r="H117" s="238"/>
      <c r="I117" s="421" t="s">
        <v>149</v>
      </c>
      <c r="J117" s="395" t="s">
        <v>226</v>
      </c>
      <c r="K117" s="396"/>
      <c r="L117" s="241" t="s">
        <v>170</v>
      </c>
      <c r="M117" s="242" t="s">
        <v>173</v>
      </c>
      <c r="N117" s="382" t="s">
        <v>179</v>
      </c>
      <c r="O117" s="382" t="s">
        <v>182</v>
      </c>
      <c r="P117" s="382" t="s">
        <v>183</v>
      </c>
      <c r="Q117" s="243" t="s">
        <v>151</v>
      </c>
      <c r="R117" s="243" t="s">
        <v>243</v>
      </c>
      <c r="S117" s="436" t="s">
        <v>198</v>
      </c>
      <c r="T117" s="244" t="s">
        <v>199</v>
      </c>
      <c r="U117" s="243"/>
      <c r="V117" s="243"/>
      <c r="W117" s="421" t="s">
        <v>200</v>
      </c>
      <c r="X117" s="421" t="s">
        <v>138</v>
      </c>
      <c r="Y117" s="430" t="s">
        <v>201</v>
      </c>
      <c r="Z117" s="181"/>
    </row>
    <row r="118" spans="5:26" ht="63.75">
      <c r="E118" s="459"/>
      <c r="F118" s="175"/>
      <c r="G118" s="422"/>
      <c r="H118" s="245" t="s">
        <v>203</v>
      </c>
      <c r="I118" s="434"/>
      <c r="J118" s="397"/>
      <c r="K118" s="398"/>
      <c r="L118" s="246" t="s">
        <v>227</v>
      </c>
      <c r="M118" s="241" t="s">
        <v>176</v>
      </c>
      <c r="N118" s="383"/>
      <c r="O118" s="383"/>
      <c r="P118" s="383"/>
      <c r="Q118" s="243" t="s">
        <v>158</v>
      </c>
      <c r="R118" s="243" t="s">
        <v>242</v>
      </c>
      <c r="S118" s="422"/>
      <c r="T118" s="247" t="s">
        <v>204</v>
      </c>
      <c r="U118" s="243"/>
      <c r="V118" s="243"/>
      <c r="W118" s="422"/>
      <c r="X118" s="422"/>
      <c r="Y118" s="422"/>
      <c r="Z118" s="181"/>
    </row>
    <row r="119" spans="1:26" ht="51">
      <c r="A119" s="433" t="s">
        <v>206</v>
      </c>
      <c r="B119" s="195"/>
      <c r="C119" s="195"/>
      <c r="D119" s="195"/>
      <c r="E119" s="459"/>
      <c r="F119" s="175"/>
      <c r="G119" s="422"/>
      <c r="H119" s="245" t="s">
        <v>63</v>
      </c>
      <c r="I119" s="421" t="s">
        <v>224</v>
      </c>
      <c r="J119" s="397"/>
      <c r="K119" s="398"/>
      <c r="L119" s="241" t="s">
        <v>172</v>
      </c>
      <c r="M119" s="248" t="s">
        <v>174</v>
      </c>
      <c r="N119" s="382" t="s">
        <v>181</v>
      </c>
      <c r="O119" s="382" t="s">
        <v>177</v>
      </c>
      <c r="P119" s="382" t="s">
        <v>184</v>
      </c>
      <c r="Q119" s="235" t="s">
        <v>238</v>
      </c>
      <c r="R119" s="241" t="s">
        <v>245</v>
      </c>
      <c r="S119" s="422"/>
      <c r="T119" s="247" t="s">
        <v>186</v>
      </c>
      <c r="U119" s="243"/>
      <c r="V119" s="243"/>
      <c r="W119" s="422"/>
      <c r="X119" s="422"/>
      <c r="Y119" s="422"/>
      <c r="Z119" s="181"/>
    </row>
    <row r="120" spans="1:26" ht="63.75">
      <c r="A120" s="433"/>
      <c r="B120" s="195"/>
      <c r="C120" s="195"/>
      <c r="D120" s="195"/>
      <c r="E120" s="459"/>
      <c r="F120" s="175"/>
      <c r="G120" s="423"/>
      <c r="H120" s="245" t="s">
        <v>225</v>
      </c>
      <c r="I120" s="434"/>
      <c r="J120" s="399"/>
      <c r="K120" s="400"/>
      <c r="L120" s="243" t="s">
        <v>175</v>
      </c>
      <c r="M120" s="248" t="s">
        <v>178</v>
      </c>
      <c r="N120" s="383"/>
      <c r="O120" s="383"/>
      <c r="P120" s="383"/>
      <c r="Q120" s="235" t="s">
        <v>240</v>
      </c>
      <c r="R120" s="241" t="s">
        <v>246</v>
      </c>
      <c r="S120" s="423"/>
      <c r="T120" s="247" t="s">
        <v>187</v>
      </c>
      <c r="U120" s="243"/>
      <c r="V120" s="243"/>
      <c r="W120" s="423"/>
      <c r="X120" s="423"/>
      <c r="Y120" s="423"/>
      <c r="Z120" s="181"/>
    </row>
    <row r="121" spans="5:26" ht="12.75">
      <c r="E121" s="459"/>
      <c r="F121" s="175"/>
      <c r="G121" s="405" t="s">
        <v>209</v>
      </c>
      <c r="H121" s="406"/>
      <c r="I121" s="406"/>
      <c r="J121" s="406"/>
      <c r="K121" s="407"/>
      <c r="L121" s="283">
        <f aca="true" t="shared" si="3" ref="L121:Y121">IF($W$58=$W$4,+L101,0)</f>
        <v>0</v>
      </c>
      <c r="M121" s="283">
        <f t="shared" si="3"/>
        <v>0</v>
      </c>
      <c r="N121" s="283">
        <f t="shared" si="3"/>
        <v>0</v>
      </c>
      <c r="O121" s="283">
        <f t="shared" si="3"/>
        <v>0</v>
      </c>
      <c r="P121" s="283">
        <f t="shared" si="3"/>
        <v>0</v>
      </c>
      <c r="Q121" s="283">
        <f t="shared" si="3"/>
        <v>0</v>
      </c>
      <c r="R121" s="283">
        <f t="shared" si="3"/>
        <v>0</v>
      </c>
      <c r="S121" s="392">
        <f t="shared" si="3"/>
        <v>0</v>
      </c>
      <c r="T121" s="283">
        <f t="shared" si="3"/>
        <v>0</v>
      </c>
      <c r="U121" s="283">
        <f t="shared" si="3"/>
        <v>0</v>
      </c>
      <c r="V121" s="283">
        <f t="shared" si="3"/>
        <v>0</v>
      </c>
      <c r="W121" s="392">
        <f t="shared" si="3"/>
        <v>0</v>
      </c>
      <c r="X121" s="392">
        <f t="shared" si="3"/>
        <v>0</v>
      </c>
      <c r="Y121" s="392">
        <f t="shared" si="3"/>
        <v>0</v>
      </c>
      <c r="Z121" s="181"/>
    </row>
    <row r="122" spans="5:26" ht="12.75">
      <c r="E122" s="459"/>
      <c r="F122" s="175"/>
      <c r="G122" s="408"/>
      <c r="H122" s="409"/>
      <c r="I122" s="409"/>
      <c r="J122" s="409"/>
      <c r="K122" s="410"/>
      <c r="L122" s="284">
        <f aca="true" t="shared" si="4" ref="L122:R122">IF($W$58=$W$4,+L102,0)</f>
        <v>0</v>
      </c>
      <c r="M122" s="284">
        <f t="shared" si="4"/>
        <v>0</v>
      </c>
      <c r="N122" s="284">
        <f t="shared" si="4"/>
        <v>0</v>
      </c>
      <c r="O122" s="284">
        <f t="shared" si="4"/>
        <v>0</v>
      </c>
      <c r="P122" s="284">
        <f t="shared" si="4"/>
        <v>0</v>
      </c>
      <c r="Q122" s="284">
        <f t="shared" si="4"/>
        <v>0</v>
      </c>
      <c r="R122" s="284">
        <f t="shared" si="4"/>
        <v>0</v>
      </c>
      <c r="S122" s="393"/>
      <c r="T122" s="284">
        <f aca="true" t="shared" si="5" ref="T122:V124">IF($W$58=$W$4,+T102,0)</f>
        <v>0</v>
      </c>
      <c r="U122" s="284">
        <f t="shared" si="5"/>
        <v>0</v>
      </c>
      <c r="V122" s="284">
        <f t="shared" si="5"/>
        <v>0</v>
      </c>
      <c r="W122" s="393"/>
      <c r="X122" s="393"/>
      <c r="Y122" s="393"/>
      <c r="Z122" s="181"/>
    </row>
    <row r="123" spans="5:26" ht="12.75">
      <c r="E123" s="459"/>
      <c r="F123" s="175"/>
      <c r="G123" s="408"/>
      <c r="H123" s="409"/>
      <c r="I123" s="409"/>
      <c r="J123" s="409"/>
      <c r="K123" s="410"/>
      <c r="L123" s="284">
        <f aca="true" t="shared" si="6" ref="L123:R123">IF($W$58=$W$4,+L103,0)</f>
        <v>0</v>
      </c>
      <c r="M123" s="284">
        <f t="shared" si="6"/>
        <v>0</v>
      </c>
      <c r="N123" s="284">
        <f t="shared" si="6"/>
        <v>0</v>
      </c>
      <c r="O123" s="284">
        <f t="shared" si="6"/>
        <v>0</v>
      </c>
      <c r="P123" s="284">
        <f t="shared" si="6"/>
        <v>0</v>
      </c>
      <c r="Q123" s="284">
        <f t="shared" si="6"/>
        <v>0</v>
      </c>
      <c r="R123" s="284">
        <f t="shared" si="6"/>
        <v>0</v>
      </c>
      <c r="S123" s="393"/>
      <c r="T123" s="284">
        <f t="shared" si="5"/>
        <v>0</v>
      </c>
      <c r="U123" s="284">
        <f t="shared" si="5"/>
        <v>0</v>
      </c>
      <c r="V123" s="284">
        <f t="shared" si="5"/>
        <v>0</v>
      </c>
      <c r="W123" s="393"/>
      <c r="X123" s="393"/>
      <c r="Y123" s="393"/>
      <c r="Z123" s="181"/>
    </row>
    <row r="124" spans="5:26" ht="12.75">
      <c r="E124" s="459"/>
      <c r="F124" s="175"/>
      <c r="G124" s="411"/>
      <c r="H124" s="412"/>
      <c r="I124" s="412"/>
      <c r="J124" s="412"/>
      <c r="K124" s="413"/>
      <c r="L124" s="252">
        <f aca="true" t="shared" si="7" ref="L124:R124">IF($W$58=$W$4,+L104,0)</f>
        <v>0</v>
      </c>
      <c r="M124" s="252">
        <f t="shared" si="7"/>
        <v>0</v>
      </c>
      <c r="N124" s="252">
        <f t="shared" si="7"/>
        <v>0</v>
      </c>
      <c r="O124" s="252">
        <f t="shared" si="7"/>
        <v>0</v>
      </c>
      <c r="P124" s="252">
        <f t="shared" si="7"/>
        <v>0</v>
      </c>
      <c r="Q124" s="252">
        <f t="shared" si="7"/>
        <v>0</v>
      </c>
      <c r="R124" s="252">
        <f t="shared" si="7"/>
        <v>0</v>
      </c>
      <c r="S124" s="394"/>
      <c r="T124" s="252">
        <f t="shared" si="5"/>
        <v>0</v>
      </c>
      <c r="U124" s="252">
        <f t="shared" si="5"/>
        <v>0</v>
      </c>
      <c r="V124" s="252">
        <f t="shared" si="5"/>
        <v>0</v>
      </c>
      <c r="W124" s="394"/>
      <c r="X124" s="394"/>
      <c r="Y124" s="394"/>
      <c r="Z124" s="181"/>
    </row>
    <row r="125" spans="1:26" ht="12.75" customHeight="1">
      <c r="A125" s="439"/>
      <c r="B125" s="440">
        <f>IF(G125&gt;0,1,0)</f>
        <v>0</v>
      </c>
      <c r="C125" s="200"/>
      <c r="D125" s="201">
        <f>IF($W$114&lt;&gt;$W$58,0,1)</f>
        <v>1</v>
      </c>
      <c r="E125" s="459"/>
      <c r="F125" s="175"/>
      <c r="G125" s="443">
        <f>IF(S125&gt;0,G97+1,0)</f>
        <v>0</v>
      </c>
      <c r="H125" s="253">
        <f>IF(ISERROR(VLOOKUP(A125,GORLIS!$A$5:$AT$992,4,FALSE)),0,VLOOKUP(A125,GORLIS!$A$5:$AT$992,4,FALSE))</f>
        <v>0</v>
      </c>
      <c r="I125" s="419">
        <f>IF(ISERROR(VLOOKUP(A125,GORLIS!$A$5:$AU$992,32,FALSE)),0,VLOOKUP(A125,GORLIS!$A$5:$AU$992,32,FALSE))</f>
        <v>0</v>
      </c>
      <c r="J125" s="446">
        <f>IF(ISERROR(VLOOKUP(A125,GORLIS!$A$5:$AT$992,9,FALSE)),0,VLOOKUP(A125,GORLIS!$A$5:$AT$992,9,FALSE))</f>
        <v>0</v>
      </c>
      <c r="K125" s="447"/>
      <c r="L125" s="253">
        <f>IF(ISERROR(VLOOKUP(A125,GORLIS!$A$5:$AT$992,12,FALSE)),0,VLOOKUP(A125,GORLIS!$A$5:$AT$992,12,FALSE))</f>
        <v>0</v>
      </c>
      <c r="M125" s="253">
        <f>IF(ISERROR(VLOOKUP(A125,GORLIS!$A$5:$AT$992,16,FALSE)),0,VLOOKUP(A125,GORLIS!$A$5:$AT$992,16,FALSE))</f>
        <v>0</v>
      </c>
      <c r="N125" s="384">
        <f>IF(ISERROR(VLOOKUP(A125,GORLIS!$A$5:$AT$992,21,FALSE)),0,VLOOKUP(A125,GORLIS!$A$5:$AT$992,21,FALSE))</f>
        <v>0</v>
      </c>
      <c r="O125" s="384">
        <f>IF(ISERROR(VLOOKUP(A125,GORLIS!$A$5:$AT$992,25,FALSE)),0,VLOOKUP(A125,GORLIS!$A$5:$AT$992,25,FALSE))</f>
        <v>0</v>
      </c>
      <c r="P125" s="384">
        <f>IF(ISERROR(VLOOKUP(A125,GORLIS!$A$5:$AT$992,29,FALSE)),0,VLOOKUP(A125,GORLIS!$A$5:$AT$992,29,FALSE))</f>
        <v>0</v>
      </c>
      <c r="Q125" s="253">
        <f>IF(ISERROR(VLOOKUP(A125,GORLIS!$A$5:$AT$992,34,FALSE)),0,VLOOKUP(A125,GORLIS!$A$5:$AT$992,34,FALSE))</f>
        <v>0</v>
      </c>
      <c r="R125" s="253">
        <f>IF(ISERROR(VLOOKUP(A125,GORLIS!$A$5:$AY$992,50,FALSE)),0,VLOOKUP(A125,GORLIS!$A$5:$AY$992,50,FALSE))</f>
        <v>0</v>
      </c>
      <c r="S125" s="415">
        <f>IF(ISERROR(VLOOKUP(A125,GORLIS!$A$5:$AT$992,38,FALSE)),0,VLOOKUP(A125,GORLIS!$A$5:$AT$992,38,FALSE))</f>
        <v>0</v>
      </c>
      <c r="T125" s="254">
        <f>IF(ISERROR(VLOOKUP(A125,GORLIS!$A$5:$AT$992,10,FALSE)),0,VLOOKUP(A125,GORLIS!$A$5:$AT$992,10,FALSE))</f>
        <v>0</v>
      </c>
      <c r="U125" s="255"/>
      <c r="V125" s="255"/>
      <c r="W125" s="376">
        <f>SUM(T127+T128+U126+U127+U128+V125+V126+V127+V128)</f>
        <v>0</v>
      </c>
      <c r="X125" s="379">
        <f>IF(ISERROR(VLOOKUP(A125,GORLIS!$A$5:$AT$992,8,FALSE)),0,VLOOKUP(A125,GORLIS!$A$5:$AT$992,8,FALSE))</f>
        <v>0</v>
      </c>
      <c r="Y125" s="376">
        <f>S125-W125</f>
        <v>0</v>
      </c>
      <c r="Z125" s="177"/>
    </row>
    <row r="126" spans="1:26" ht="12.75" customHeight="1">
      <c r="A126" s="439"/>
      <c r="B126" s="441"/>
      <c r="C126" s="200"/>
      <c r="D126" s="201">
        <f>IF($W$114&lt;&gt;$W$4,0,2)</f>
        <v>2</v>
      </c>
      <c r="E126" s="459"/>
      <c r="F126" s="175"/>
      <c r="G126" s="444"/>
      <c r="H126" s="256">
        <f>IF(ISERROR(VLOOKUP(A125,GORLIS!$A$5:$AT$992,5,FALSE)),0,VLOOKUP(A125,GORLIS!$A$5:$AT$992,5,FALSE))</f>
        <v>0</v>
      </c>
      <c r="I126" s="420"/>
      <c r="J126" s="448"/>
      <c r="K126" s="449"/>
      <c r="L126" s="256">
        <f>IF(ISERROR(VLOOKUP(A125,GORLIS!$A$5:$AT$992,13,FALSE)),0,VLOOKUP(A125,GORLIS!$A$5:$AT$992,13,FALSE))</f>
        <v>0</v>
      </c>
      <c r="M126" s="256">
        <f>IF(ISERROR(VLOOKUP(A125,GORLIS!$A$5:$AT$992,17,FALSE)),0,VLOOKUP(A125,GORLIS!$A$5:$AT$992,17,FALSE))</f>
        <v>0</v>
      </c>
      <c r="N126" s="385"/>
      <c r="O126" s="385"/>
      <c r="P126" s="385"/>
      <c r="Q126" s="256">
        <f>IF(ISERROR(VLOOKUP(A125,GORLIS!$A$5:$AT$992,36,FALSE)),0,VLOOKUP(A125,GORLIS!$A$5:$AT$992,36,FALSE))</f>
        <v>0</v>
      </c>
      <c r="R126" s="256">
        <f>IF(ISERROR(VLOOKUP(A125,GORLIS!$A$5:$AY$992,51,FALSE)),0,VLOOKUP(A125,GORLIS!$A$5:$AY$992,51,FALSE))</f>
        <v>0</v>
      </c>
      <c r="S126" s="416"/>
      <c r="T126" s="258">
        <f>+S125</f>
        <v>0</v>
      </c>
      <c r="U126" s="258"/>
      <c r="V126" s="258"/>
      <c r="W126" s="377"/>
      <c r="X126" s="380"/>
      <c r="Y126" s="377"/>
      <c r="Z126" s="177"/>
    </row>
    <row r="127" spans="1:26" ht="12.75" customHeight="1">
      <c r="A127" s="439"/>
      <c r="B127" s="441"/>
      <c r="C127" s="200"/>
      <c r="D127" s="201"/>
      <c r="E127" s="459"/>
      <c r="F127" s="175"/>
      <c r="G127" s="444"/>
      <c r="H127" s="256">
        <f>IF(ISERROR(VLOOKUP(A125,GORLIS!$A$5:$AT$992,2,FALSE)),0,VLOOKUP(A125,GORLIS!$A$5:$AT$992,2,FALSE))</f>
        <v>0</v>
      </c>
      <c r="I127" s="403">
        <f>IF(ISERROR(VLOOKUP(A125,GORLIS!$A$5:$AU$992,47,FALSE)),0,VLOOKUP(A125,GORLIS!$A$5:$AU$992,47,FALSE))</f>
        <v>0</v>
      </c>
      <c r="J127" s="448"/>
      <c r="K127" s="449"/>
      <c r="L127" s="256">
        <f>IF(ISERROR(VLOOKUP(A125,GORLIS!$A$5:$AT$992,14,FALSE)),0,VLOOKUP(A125,GORLIS!$A$5:$AT$992,14,FALSE))</f>
        <v>0</v>
      </c>
      <c r="M127" s="256">
        <f>IF(ISERROR(VLOOKUP(A125,GORLIS!$A$5:$AT$992,18,FALSE)),0,VLOOKUP(A125,GORLIS!$A$5:$AT$992,18,FALSE))</f>
        <v>0</v>
      </c>
      <c r="N127" s="385">
        <f>IF(ISERROR(VLOOKUP(A125,GORLIS!$A$5:$AT$992,23,FALSE)),0,VLOOKUP(A125,GORLIS!$A$5:$AT$992,23,FALSE))</f>
        <v>0</v>
      </c>
      <c r="O127" s="385">
        <f>IF(ISERROR(VLOOKUP(A125,GORLIS!$A$5:$AT$992,27,FALSE)),0,VLOOKUP(A125,GORLIS!$A$5:$AT$992,27,FALSE))</f>
        <v>0</v>
      </c>
      <c r="P127" s="385">
        <f>IF(ISERROR(VLOOKUP(A125,GORLIS!$A$5:$AT$992,30,FALSE)),0,VLOOKUP(A125,GORLIS!$A$5:$AT$992,30,FALSE))</f>
        <v>0</v>
      </c>
      <c r="Q127" s="256">
        <f>IF(ISERROR(VLOOKUP(A125,GORLIS!$A$5:$AV$992,48,FALSE)),0,VLOOKUP(A125,GORLIS!$A$5:$AV$992,48,FALSE))</f>
        <v>0</v>
      </c>
      <c r="R127" s="257">
        <f>IF(ISERROR(VLOOKUP(A125,GORLIS!$A$5:$AY$992,31,FALSE)),0,VLOOKUP(A125,GORLIS!$A$5:$AY$992,31,FALSE))</f>
        <v>0</v>
      </c>
      <c r="S127" s="416"/>
      <c r="T127" s="260">
        <f>IF(ISERROR(VLOOKUP(A125,GORLIS!$A$5:$AT$992,42,FALSE)),0,VLOOKUP(A125,GORLIS!$A$5:$AT$992,42,FALSE))</f>
        <v>0</v>
      </c>
      <c r="U127" s="258"/>
      <c r="V127" s="258"/>
      <c r="W127" s="377"/>
      <c r="X127" s="380"/>
      <c r="Y127" s="377"/>
      <c r="Z127" s="177"/>
    </row>
    <row r="128" spans="1:26" ht="12.75" customHeight="1">
      <c r="A128" s="439"/>
      <c r="B128" s="442"/>
      <c r="C128" s="199"/>
      <c r="D128" s="198"/>
      <c r="E128" s="459"/>
      <c r="F128" s="175"/>
      <c r="G128" s="445"/>
      <c r="H128" s="256">
        <f>IF(ISERROR(VLOOKUP(A125,GORLIS!$A$5:$AT$992,6,FALSE)),0,VLOOKUP(A125,GORLIS!$A$5:$AT$992,6,FALSE))</f>
        <v>0</v>
      </c>
      <c r="I128" s="404"/>
      <c r="J128" s="450"/>
      <c r="K128" s="451"/>
      <c r="L128" s="256">
        <f>IF(ISERROR(VLOOKUP(A125,GORLIS!$A$5:$AT$992,15,FALSE)),0,VLOOKUP(A125,GORLIS!$A$5:$AT$992,15,FALSE))</f>
        <v>0</v>
      </c>
      <c r="M128" s="256">
        <f>IF(ISERROR(VLOOKUP(A125,GORLIS!$A$5:$AT$992,19,FALSE)),0,VLOOKUP(A125,GORLIS!$A$5:$AT$992,19,FALSE))</f>
        <v>0</v>
      </c>
      <c r="N128" s="401"/>
      <c r="O128" s="401"/>
      <c r="P128" s="401"/>
      <c r="Q128" s="256">
        <f>IF(ISERROR(VLOOKUP(A125,GORLIS!$A$5:$AW$992,49,FALSE)),0,VLOOKUP(A125,GORLIS!$A$5:$AW$992,49,FALSE))</f>
        <v>0</v>
      </c>
      <c r="R128" s="257">
        <f>IF(ISERROR(VLOOKUP(A125,GORLIS!$A$5:$AY$992,33,FALSE)),0,VLOOKUP(A125,GORLIS!$A$5:$AY$992,33,FALSE))</f>
        <v>0</v>
      </c>
      <c r="S128" s="417"/>
      <c r="T128" s="260">
        <f>IF(ISERROR(VLOOKUP(A125,GORLIS!$A$5:$AT$992,44,FALSE)),0,VLOOKUP(A125,GORLIS!$A$5:$AT$992,44,FALSE))</f>
        <v>0</v>
      </c>
      <c r="U128" s="261"/>
      <c r="V128" s="258"/>
      <c r="W128" s="378"/>
      <c r="X128" s="381"/>
      <c r="Y128" s="378"/>
      <c r="Z128" s="177"/>
    </row>
    <row r="129" spans="1:26" ht="12.75" customHeight="1">
      <c r="A129" s="439"/>
      <c r="B129" s="440">
        <f>IF(G129&gt;0,1,0)</f>
        <v>0</v>
      </c>
      <c r="C129" s="197"/>
      <c r="D129" s="197"/>
      <c r="E129" s="459"/>
      <c r="F129" s="175"/>
      <c r="G129" s="443">
        <f>IF(S129&gt;0,G125+1,0)</f>
        <v>0</v>
      </c>
      <c r="H129" s="253">
        <f>IF(ISERROR(VLOOKUP(A129,GORLIS!$A$5:$AT$992,4,FALSE)),0,VLOOKUP(A129,GORLIS!$A$5:$AT$992,4,FALSE))</f>
        <v>0</v>
      </c>
      <c r="I129" s="419">
        <f>IF(ISERROR(VLOOKUP(A129,GORLIS!$A$5:$AU$992,32,FALSE)),0,VLOOKUP(A129,GORLIS!$A$5:$AU$992,32,FALSE))</f>
        <v>0</v>
      </c>
      <c r="J129" s="446">
        <f>IF(ISERROR(VLOOKUP(A129,GORLIS!$A$5:$AT$992,9,FALSE)),0,VLOOKUP(A129,GORLIS!$A$5:$AT$992,9,FALSE))</f>
        <v>0</v>
      </c>
      <c r="K129" s="447"/>
      <c r="L129" s="253">
        <f>IF(ISERROR(VLOOKUP(A129,GORLIS!$A$5:$AT$992,12,FALSE)),0,VLOOKUP(A129,GORLIS!$A$5:$AT$992,12,FALSE))</f>
        <v>0</v>
      </c>
      <c r="M129" s="253">
        <f>IF(ISERROR(VLOOKUP(A129,GORLIS!$A$5:$AT$992,16,FALSE)),0,VLOOKUP(A129,GORLIS!$A$5:$AT$992,16,FALSE))</f>
        <v>0</v>
      </c>
      <c r="N129" s="384">
        <f>IF(ISERROR(VLOOKUP(A129,GORLIS!$A$5:$AT$992,21,FALSE)),0,VLOOKUP(A129,GORLIS!$A$5:$AT$992,21,FALSE))</f>
        <v>0</v>
      </c>
      <c r="O129" s="384">
        <f>IF(ISERROR(VLOOKUP(A129,GORLIS!$A$5:$AT$992,25,FALSE)),0,VLOOKUP(A129,GORLIS!$A$5:$AT$992,25,FALSE))</f>
        <v>0</v>
      </c>
      <c r="P129" s="255"/>
      <c r="Q129" s="253">
        <f>IF(ISERROR(VLOOKUP(A129,GORLIS!$A$5:$AT$992,34,FALSE)),0,VLOOKUP(A129,GORLIS!$A$5:$AT$992,34,FALSE))</f>
        <v>0</v>
      </c>
      <c r="R129" s="253">
        <f>IF(ISERROR(VLOOKUP(A129,GORLIS!$A$5:$AY$992,50,FALSE)),0,VLOOKUP(A129,GORLIS!$A$5:$AY$992,50,FALSE))</f>
        <v>0</v>
      </c>
      <c r="S129" s="415">
        <f>IF(ISERROR(VLOOKUP(A129,GORLIS!$A$5:$AT$992,38,FALSE)),0,VLOOKUP(A129,GORLIS!$A$5:$AT$992,38,FALSE))</f>
        <v>0</v>
      </c>
      <c r="T129" s="254">
        <f>IF(ISERROR(VLOOKUP(A129,GORLIS!$A$5:$AT$992,10,FALSE)),0,VLOOKUP(A129,GORLIS!$A$5:$AT$992,10,FALSE))</f>
        <v>0</v>
      </c>
      <c r="U129" s="255"/>
      <c r="V129" s="255"/>
      <c r="W129" s="376">
        <f>SUM(T131+T132+U130+U131+U132+V129+V130+V131+V132)</f>
        <v>0</v>
      </c>
      <c r="X129" s="379">
        <f>IF(ISERROR(VLOOKUP(A129,GORLIS!$A$5:$AT$992,8,FALSE)),0,VLOOKUP(A129,GORLIS!$A$5:$AT$992,8,FALSE))</f>
        <v>0</v>
      </c>
      <c r="Y129" s="376">
        <f>S129-W129</f>
        <v>0</v>
      </c>
      <c r="Z129" s="181"/>
    </row>
    <row r="130" spans="1:26" ht="12.75" customHeight="1">
      <c r="A130" s="439"/>
      <c r="B130" s="441"/>
      <c r="C130" s="198"/>
      <c r="D130" s="198"/>
      <c r="E130" s="459"/>
      <c r="F130" s="175"/>
      <c r="G130" s="444"/>
      <c r="H130" s="256">
        <f>IF(ISERROR(VLOOKUP(A129,GORLIS!$A$5:$AT$992,5,FALSE)),0,VLOOKUP(A129,GORLIS!$A$5:$AT$992,5,FALSE))</f>
        <v>0</v>
      </c>
      <c r="I130" s="420"/>
      <c r="J130" s="448"/>
      <c r="K130" s="449"/>
      <c r="L130" s="256">
        <f>IF(ISERROR(VLOOKUP(A129,GORLIS!$A$5:$AT$992,13,FALSE)),0,VLOOKUP(A129,GORLIS!$A$5:$AT$992,13,FALSE))</f>
        <v>0</v>
      </c>
      <c r="M130" s="256">
        <f>IF(ISERROR(VLOOKUP(A129,GORLIS!$A$5:$AT$992,17,FALSE)),0,VLOOKUP(A129,GORLIS!$A$5:$AT$992,17,FALSE))</f>
        <v>0</v>
      </c>
      <c r="N130" s="385"/>
      <c r="O130" s="385"/>
      <c r="P130" s="258"/>
      <c r="Q130" s="256">
        <f>IF(ISERROR(VLOOKUP(A129,GORLIS!$A$5:$AT$992,36,FALSE)),0,VLOOKUP(A129,GORLIS!$A$5:$AT$992,36,FALSE))</f>
        <v>0</v>
      </c>
      <c r="R130" s="256">
        <f>IF(ISERROR(VLOOKUP(A129,GORLIS!$A$5:$AY$992,51,FALSE)),0,VLOOKUP(A129,GORLIS!$A$5:$AY$992,51,FALSE))</f>
        <v>0</v>
      </c>
      <c r="S130" s="416"/>
      <c r="T130" s="258">
        <f>+S129</f>
        <v>0</v>
      </c>
      <c r="U130" s="258"/>
      <c r="V130" s="258"/>
      <c r="W130" s="377"/>
      <c r="X130" s="380"/>
      <c r="Y130" s="377"/>
      <c r="Z130" s="181"/>
    </row>
    <row r="131" spans="1:26" ht="12.75" customHeight="1">
      <c r="A131" s="439"/>
      <c r="B131" s="441"/>
      <c r="C131" s="198"/>
      <c r="D131" s="198"/>
      <c r="E131" s="459"/>
      <c r="F131" s="175"/>
      <c r="G131" s="444"/>
      <c r="H131" s="256">
        <f>IF(ISERROR(VLOOKUP(A129,GORLIS!$A$5:$AT$992,2,FALSE)),0,VLOOKUP(A129,GORLIS!$A$5:$AT$992,2,FALSE))</f>
        <v>0</v>
      </c>
      <c r="I131" s="403">
        <f>IF(ISERROR(VLOOKUP(A129,GORLIS!$A$5:$AU$992,47,FALSE)),0,VLOOKUP(A129,GORLIS!$A$5:$AU$992,47,FALSE))</f>
        <v>0</v>
      </c>
      <c r="J131" s="448"/>
      <c r="K131" s="449"/>
      <c r="L131" s="256">
        <f>IF(ISERROR(VLOOKUP(A129,GORLIS!$A$5:$AT$992,14,FALSE)),0,VLOOKUP(A129,GORLIS!$A$5:$AT$992,14,FALSE))</f>
        <v>0</v>
      </c>
      <c r="M131" s="256">
        <f>IF(ISERROR(VLOOKUP(A129,GORLIS!$A$5:$AT$992,18,FALSE)),0,VLOOKUP(A129,GORLIS!$A$5:$AT$992,18,FALSE))</f>
        <v>0</v>
      </c>
      <c r="N131" s="385">
        <f>IF(ISERROR(VLOOKUP(A129,GORLIS!$A$5:$AT$992,23,FALSE)),0,VLOOKUP(A129,GORLIS!$A$5:$AT$992,23,FALSE))</f>
        <v>0</v>
      </c>
      <c r="O131" s="385">
        <f>IF(ISERROR(VLOOKUP(A129,GORLIS!$A$5:$AT$992,27,FALSE)),0,VLOOKUP(A129,GORLIS!$A$5:$AT$992,27,FALSE))</f>
        <v>0</v>
      </c>
      <c r="P131" s="258"/>
      <c r="Q131" s="256">
        <f>IF(ISERROR(VLOOKUP(A129,GORLIS!$A$5:$AV$992,48,FALSE)),0,VLOOKUP(A129,GORLIS!$A$5:$AV$992,48,FALSE))</f>
        <v>0</v>
      </c>
      <c r="R131" s="257">
        <f>IF(ISERROR(VLOOKUP(A129,GORLIS!$A$5:$AY$992,31,FALSE)),0,VLOOKUP(A129,GORLIS!$A$5:$AY$992,31,FALSE))</f>
        <v>0</v>
      </c>
      <c r="S131" s="416"/>
      <c r="T131" s="260">
        <f>IF(ISERROR(VLOOKUP(A129,GORLIS!$A$5:$AT$992,42,FALSE)),0,VLOOKUP(A129,GORLIS!$A$5:$AT$992,42,FALSE))</f>
        <v>0</v>
      </c>
      <c r="U131" s="258"/>
      <c r="V131" s="258"/>
      <c r="W131" s="377"/>
      <c r="X131" s="380"/>
      <c r="Y131" s="377"/>
      <c r="Z131" s="181"/>
    </row>
    <row r="132" spans="1:26" ht="12.75" customHeight="1">
      <c r="A132" s="439"/>
      <c r="B132" s="442"/>
      <c r="C132" s="198"/>
      <c r="D132" s="198"/>
      <c r="E132" s="459"/>
      <c r="F132" s="175"/>
      <c r="G132" s="445"/>
      <c r="H132" s="256">
        <f>IF(ISERROR(VLOOKUP(A129,GORLIS!$A$5:$AT$992,6,FALSE)),0,VLOOKUP(A129,GORLIS!$A$5:$AT$992,6,FALSE))</f>
        <v>0</v>
      </c>
      <c r="I132" s="404"/>
      <c r="J132" s="450"/>
      <c r="K132" s="451"/>
      <c r="L132" s="256">
        <f>IF(ISERROR(VLOOKUP(A129,GORLIS!$A$5:$AT$992,15,FALSE)),0,VLOOKUP(A129,GORLIS!$A$5:$AT$992,15,FALSE))</f>
        <v>0</v>
      </c>
      <c r="M132" s="256">
        <f>IF(ISERROR(VLOOKUP(A129,GORLIS!$A$5:$AT$992,19,FALSE)),0,VLOOKUP(A129,GORLIS!$A$5:$AT$992,19,FALSE))</f>
        <v>0</v>
      </c>
      <c r="N132" s="401"/>
      <c r="O132" s="401"/>
      <c r="P132" s="261"/>
      <c r="Q132" s="256">
        <f>IF(ISERROR(VLOOKUP(A129,GORLIS!$A$5:$AW$992,49,FALSE)),0,VLOOKUP(A129,GORLIS!$A$5:$AW$992,49,FALSE))</f>
        <v>0</v>
      </c>
      <c r="R132" s="257">
        <f>IF(ISERROR(VLOOKUP(A129,GORLIS!$A$5:$AY$992,33,FALSE)),0,VLOOKUP(A129,GORLIS!$A$5:$AY$992,33,FALSE))</f>
        <v>0</v>
      </c>
      <c r="S132" s="417"/>
      <c r="T132" s="260">
        <f>IF(ISERROR(VLOOKUP(A129,GORLIS!$A$5:$AT$992,44,FALSE)),0,VLOOKUP(A129,GORLIS!$A$5:$AT$992,44,FALSE))</f>
        <v>0</v>
      </c>
      <c r="U132" s="261"/>
      <c r="V132" s="258"/>
      <c r="W132" s="378"/>
      <c r="X132" s="381"/>
      <c r="Y132" s="378"/>
      <c r="Z132" s="181"/>
    </row>
    <row r="133" spans="1:26" ht="12.75" customHeight="1">
      <c r="A133" s="439"/>
      <c r="B133" s="440">
        <f>IF(G133&gt;0,1,0)</f>
        <v>0</v>
      </c>
      <c r="C133" s="197"/>
      <c r="D133" s="197"/>
      <c r="E133" s="459"/>
      <c r="F133" s="175"/>
      <c r="G133" s="443">
        <f>IF(S133&gt;0,G129+1,0)</f>
        <v>0</v>
      </c>
      <c r="H133" s="253">
        <f>IF(ISERROR(VLOOKUP(A133,GORLIS!$A$5:$AT$992,4,FALSE)),0,VLOOKUP(A133,GORLIS!$A$5:$AT$992,4,FALSE))</f>
        <v>0</v>
      </c>
      <c r="I133" s="419">
        <f>IF(ISERROR(VLOOKUP(A133,GORLIS!$A$5:$AU$992,32,FALSE)),0,VLOOKUP(A133,GORLIS!$A$5:$AU$992,32,FALSE))</f>
        <v>0</v>
      </c>
      <c r="J133" s="446">
        <f>IF(ISERROR(VLOOKUP(A133,GORLIS!$A$5:$AT$992,9,FALSE)),0,VLOOKUP(A133,GORLIS!$A$5:$AT$992,9,FALSE))</f>
        <v>0</v>
      </c>
      <c r="K133" s="447"/>
      <c r="L133" s="253">
        <f>IF(ISERROR(VLOOKUP(A133,GORLIS!$A$5:$AT$992,12,FALSE)),0,VLOOKUP(A133,GORLIS!$A$5:$AT$992,12,FALSE))</f>
        <v>0</v>
      </c>
      <c r="M133" s="253">
        <f>IF(ISERROR(VLOOKUP(A133,GORLIS!$A$5:$AT$992,16,FALSE)),0,VLOOKUP(A133,GORLIS!$A$5:$AT$992,16,FALSE))</f>
        <v>0</v>
      </c>
      <c r="N133" s="384">
        <f>IF(ISERROR(VLOOKUP(A133,GORLIS!$A$5:$AT$992,21,FALSE)),0,VLOOKUP(A133,GORLIS!$A$5:$AT$992,21,FALSE))</f>
        <v>0</v>
      </c>
      <c r="O133" s="384">
        <f>IF(ISERROR(VLOOKUP(A133,GORLIS!$A$5:$AT$992,25,FALSE)),0,VLOOKUP(A133,GORLIS!$A$5:$AT$992,25,FALSE))</f>
        <v>0</v>
      </c>
      <c r="P133" s="255"/>
      <c r="Q133" s="253">
        <f>IF(ISERROR(VLOOKUP(A133,GORLIS!$A$5:$AT$992,34,FALSE)),0,VLOOKUP(A133,GORLIS!$A$5:$AT$992,34,FALSE))</f>
        <v>0</v>
      </c>
      <c r="R133" s="253">
        <f>IF(ISERROR(VLOOKUP(A133,GORLIS!$A$5:$AY$992,50,FALSE)),0,VLOOKUP(A133,GORLIS!$A$5:$AY$992,50,FALSE))</f>
        <v>0</v>
      </c>
      <c r="S133" s="415">
        <f>IF(ISERROR(VLOOKUP(A133,GORLIS!$A$5:$AT$992,38,FALSE)),0,VLOOKUP(A133,GORLIS!$A$5:$AT$992,38,FALSE))</f>
        <v>0</v>
      </c>
      <c r="T133" s="254">
        <f>IF(ISERROR(VLOOKUP(A133,GORLIS!$A$5:$AT$992,10,FALSE)),0,VLOOKUP(A133,GORLIS!$A$5:$AT$992,10,FALSE))</f>
        <v>0</v>
      </c>
      <c r="U133" s="255"/>
      <c r="V133" s="255"/>
      <c r="W133" s="376">
        <f>SUM(T135+T136+U134+U135+U136+V133+V134+V135+V136)</f>
        <v>0</v>
      </c>
      <c r="X133" s="379">
        <f>IF(ISERROR(VLOOKUP(A133,GORLIS!$A$5:$AT$992,8,FALSE)),0,VLOOKUP(A133,GORLIS!$A$5:$AT$992,8,FALSE))</f>
        <v>0</v>
      </c>
      <c r="Y133" s="376">
        <f>S133-W133</f>
        <v>0</v>
      </c>
      <c r="Z133" s="181"/>
    </row>
    <row r="134" spans="1:26" ht="12.75" customHeight="1">
      <c r="A134" s="439"/>
      <c r="B134" s="441"/>
      <c r="C134" s="198"/>
      <c r="D134" s="198"/>
      <c r="E134" s="459"/>
      <c r="F134" s="175"/>
      <c r="G134" s="444"/>
      <c r="H134" s="256">
        <f>IF(ISERROR(VLOOKUP(A133,GORLIS!$A$5:$AT$992,5,FALSE)),0,VLOOKUP(A133,GORLIS!$A$5:$AT$992,5,FALSE))</f>
        <v>0</v>
      </c>
      <c r="I134" s="420"/>
      <c r="J134" s="448"/>
      <c r="K134" s="449"/>
      <c r="L134" s="256">
        <f>IF(ISERROR(VLOOKUP(A133,GORLIS!$A$5:$AT$992,13,FALSE)),0,VLOOKUP(A133,GORLIS!$A$5:$AT$992,13,FALSE))</f>
        <v>0</v>
      </c>
      <c r="M134" s="256">
        <f>IF(ISERROR(VLOOKUP(A133,GORLIS!$A$5:$AT$992,17,FALSE)),0,VLOOKUP(A133,GORLIS!$A$5:$AT$992,17,FALSE))</f>
        <v>0</v>
      </c>
      <c r="N134" s="385"/>
      <c r="O134" s="385"/>
      <c r="P134" s="258"/>
      <c r="Q134" s="256">
        <f>IF(ISERROR(VLOOKUP(A133,GORLIS!$A$5:$AT$992,36,FALSE)),0,VLOOKUP(A133,GORLIS!$A$5:$AT$992,36,FALSE))</f>
        <v>0</v>
      </c>
      <c r="R134" s="256">
        <f>IF(ISERROR(VLOOKUP(A133,GORLIS!$A$5:$AY$992,51,FALSE)),0,VLOOKUP(A133,GORLIS!$A$5:$AY$992,51,FALSE))</f>
        <v>0</v>
      </c>
      <c r="S134" s="416"/>
      <c r="T134" s="258">
        <f>+S133</f>
        <v>0</v>
      </c>
      <c r="U134" s="258"/>
      <c r="V134" s="258"/>
      <c r="W134" s="377"/>
      <c r="X134" s="380"/>
      <c r="Y134" s="377"/>
      <c r="Z134" s="181"/>
    </row>
    <row r="135" spans="1:26" ht="12.75" customHeight="1">
      <c r="A135" s="439"/>
      <c r="B135" s="441"/>
      <c r="C135" s="198"/>
      <c r="D135" s="198"/>
      <c r="E135" s="459"/>
      <c r="F135" s="175"/>
      <c r="G135" s="444"/>
      <c r="H135" s="256">
        <f>IF(ISERROR(VLOOKUP(A133,GORLIS!$A$5:$AT$992,2,FALSE)),0,VLOOKUP(A133,GORLIS!$A$5:$AT$992,2,FALSE))</f>
        <v>0</v>
      </c>
      <c r="I135" s="403">
        <f>IF(ISERROR(VLOOKUP(A133,GORLIS!$A$5:$AU$992,47,FALSE)),0,VLOOKUP(A133,GORLIS!$A$5:$AU$992,47,FALSE))</f>
        <v>0</v>
      </c>
      <c r="J135" s="448"/>
      <c r="K135" s="449"/>
      <c r="L135" s="256">
        <f>IF(ISERROR(VLOOKUP(A133,GORLIS!$A$5:$AT$992,14,FALSE)),0,VLOOKUP(A133,GORLIS!$A$5:$AT$992,14,FALSE))</f>
        <v>0</v>
      </c>
      <c r="M135" s="256">
        <f>IF(ISERROR(VLOOKUP(A133,GORLIS!$A$5:$AT$992,18,FALSE)),0,VLOOKUP(A133,GORLIS!$A$5:$AT$992,18,FALSE))</f>
        <v>0</v>
      </c>
      <c r="N135" s="385">
        <f>IF(ISERROR(VLOOKUP(A133,GORLIS!$A$5:$AT$992,23,FALSE)),0,VLOOKUP(A133,GORLIS!$A$5:$AT$992,23,FALSE))</f>
        <v>0</v>
      </c>
      <c r="O135" s="385">
        <f>IF(ISERROR(VLOOKUP(A133,GORLIS!$A$5:$AT$992,27,FALSE)),0,VLOOKUP(A133,GORLIS!$A$5:$AT$992,27,FALSE))</f>
        <v>0</v>
      </c>
      <c r="P135" s="258"/>
      <c r="Q135" s="256">
        <f>IF(ISERROR(VLOOKUP(A133,GORLIS!$A$5:$AV$992,48,FALSE)),0,VLOOKUP(A133,GORLIS!$A$5:$AV$992,48,FALSE))</f>
        <v>0</v>
      </c>
      <c r="R135" s="257">
        <f>IF(ISERROR(VLOOKUP(A133,GORLIS!$A$5:$AY$992,31,FALSE)),0,VLOOKUP(A133,GORLIS!$A$5:$AY$992,31,FALSE))</f>
        <v>0</v>
      </c>
      <c r="S135" s="416"/>
      <c r="T135" s="260">
        <f>IF(ISERROR(VLOOKUP(A133,GORLIS!$A$5:$AT$992,42,FALSE)),0,VLOOKUP(A133,GORLIS!$A$5:$AT$992,42,FALSE))</f>
        <v>0</v>
      </c>
      <c r="U135" s="258"/>
      <c r="V135" s="258"/>
      <c r="W135" s="377"/>
      <c r="X135" s="380"/>
      <c r="Y135" s="377"/>
      <c r="Z135" s="181"/>
    </row>
    <row r="136" spans="1:26" ht="12.75" customHeight="1">
      <c r="A136" s="439"/>
      <c r="B136" s="442"/>
      <c r="C136" s="198"/>
      <c r="D136" s="198"/>
      <c r="E136" s="459"/>
      <c r="F136" s="175"/>
      <c r="G136" s="445"/>
      <c r="H136" s="256">
        <f>IF(ISERROR(VLOOKUP(A133,GORLIS!$A$5:$AT$992,6,FALSE)),0,VLOOKUP(A133,GORLIS!$A$5:$AT$992,6,FALSE))</f>
        <v>0</v>
      </c>
      <c r="I136" s="404"/>
      <c r="J136" s="450"/>
      <c r="K136" s="451"/>
      <c r="L136" s="256">
        <f>IF(ISERROR(VLOOKUP(A133,GORLIS!$A$5:$AT$992,15,FALSE)),0,VLOOKUP(A133,GORLIS!$A$5:$AT$992,15,FALSE))</f>
        <v>0</v>
      </c>
      <c r="M136" s="256">
        <f>IF(ISERROR(VLOOKUP(A133,GORLIS!$A$5:$AT$992,19,FALSE)),0,VLOOKUP(A133,GORLIS!$A$5:$AT$992,19,FALSE))</f>
        <v>0</v>
      </c>
      <c r="N136" s="401"/>
      <c r="O136" s="401"/>
      <c r="P136" s="261"/>
      <c r="Q136" s="256">
        <f>IF(ISERROR(VLOOKUP(A133,GORLIS!$A$5:$AW$992,49,FALSE)),0,VLOOKUP(A133,GORLIS!$A$5:$AW$992,49,FALSE))</f>
        <v>0</v>
      </c>
      <c r="R136" s="257">
        <f>IF(ISERROR(VLOOKUP(A133,GORLIS!$A$5:$AY$992,33,FALSE)),0,VLOOKUP(A133,GORLIS!$A$5:$AY$992,33,FALSE))</f>
        <v>0</v>
      </c>
      <c r="S136" s="417"/>
      <c r="T136" s="260">
        <f>IF(ISERROR(VLOOKUP(A133,GORLIS!$A$5:$AT$992,44,FALSE)),0,VLOOKUP(A133,GORLIS!$A$5:$AT$992,44,FALSE))</f>
        <v>0</v>
      </c>
      <c r="U136" s="261"/>
      <c r="V136" s="258"/>
      <c r="W136" s="378"/>
      <c r="X136" s="381"/>
      <c r="Y136" s="378"/>
      <c r="Z136" s="181"/>
    </row>
    <row r="137" spans="1:26" ht="12.75" customHeight="1">
      <c r="A137" s="439"/>
      <c r="B137" s="440">
        <f>IF(G137&gt;0,1,0)</f>
        <v>0</v>
      </c>
      <c r="C137" s="197"/>
      <c r="D137" s="197"/>
      <c r="E137" s="459"/>
      <c r="F137" s="175"/>
      <c r="G137" s="443">
        <f>IF(S141&gt;0,G133+1,0)</f>
        <v>0</v>
      </c>
      <c r="H137" s="253">
        <f>IF(ISERROR(VLOOKUP(A137,GORLIS!$A$5:$AT$992,4,FALSE)),0,VLOOKUP(A137,GORLIS!$A$5:$AT$992,4,FALSE))</f>
        <v>0</v>
      </c>
      <c r="I137" s="419">
        <f>IF(ISERROR(VLOOKUP(A137,GORLIS!$A$5:$AU$992,32,FALSE)),0,VLOOKUP(A137,GORLIS!$A$5:$AU$992,32,FALSE))</f>
        <v>0</v>
      </c>
      <c r="J137" s="446">
        <f>IF(ISERROR(VLOOKUP(A137,GORLIS!$A$5:$AT$992,9,FALSE)),0,VLOOKUP(A137,GORLIS!$A$5:$AT$992,9,FALSE))</f>
        <v>0</v>
      </c>
      <c r="K137" s="447"/>
      <c r="L137" s="253">
        <f>IF(ISERROR(VLOOKUP(A137,GORLIS!$A$5:$AT$992,12,FALSE)),0,VLOOKUP(A137,GORLIS!$A$5:$AT$992,12,FALSE))</f>
        <v>0</v>
      </c>
      <c r="M137" s="253">
        <f>IF(ISERROR(VLOOKUP(A137,GORLIS!$A$5:$AT$992,16,FALSE)),0,VLOOKUP(A137,GORLIS!$A$5:$AT$992,16,FALSE))</f>
        <v>0</v>
      </c>
      <c r="N137" s="384">
        <f>IF(ISERROR(VLOOKUP(A137,GORLIS!$A$5:$AT$992,21,FALSE)),0,VLOOKUP(A137,GORLIS!$A$5:$AT$992,21,FALSE))</f>
        <v>0</v>
      </c>
      <c r="O137" s="384">
        <f>IF(ISERROR(VLOOKUP(A137,GORLIS!$A$5:$AT$992,25,FALSE)),0,VLOOKUP(A137,GORLIS!$A$5:$AT$992,25,FALSE))</f>
        <v>0</v>
      </c>
      <c r="P137" s="255"/>
      <c r="Q137" s="253">
        <f>IF(ISERROR(VLOOKUP(A137,GORLIS!$A$5:$AT$992,34,FALSE)),0,VLOOKUP(A137,GORLIS!$A$5:$AT$992,34,FALSE))</f>
        <v>0</v>
      </c>
      <c r="R137" s="253">
        <f>IF(ISERROR(VLOOKUP(A137,GORLIS!$A$5:$AY$992,50,FALSE)),0,VLOOKUP(A137,GORLIS!$A$5:$AY$992,50,FALSE))</f>
        <v>0</v>
      </c>
      <c r="S137" s="415">
        <f>IF(ISERROR(VLOOKUP(A137,GORLIS!$A$5:$AT$992,38,FALSE)),0,VLOOKUP(A137,GORLIS!$A$5:$AT$992,38,FALSE))</f>
        <v>0</v>
      </c>
      <c r="T137" s="254">
        <f>IF(ISERROR(VLOOKUP(A137,GORLIS!$A$5:$AT$992,10,FALSE)),0,VLOOKUP(A137,GORLIS!$A$5:$AT$992,10,FALSE))</f>
        <v>0</v>
      </c>
      <c r="U137" s="255"/>
      <c r="V137" s="255"/>
      <c r="W137" s="376">
        <f>SUM(T139+T140+U138+U139+U140+V137+V138+V139+V140)</f>
        <v>0</v>
      </c>
      <c r="X137" s="379">
        <f>IF(ISERROR(VLOOKUP(A137,GORLIS!$A$5:$AT$992,8,FALSE)),0,VLOOKUP(A137,GORLIS!$A$5:$AT$992,8,FALSE))</f>
        <v>0</v>
      </c>
      <c r="Y137" s="376">
        <f>S137-W137</f>
        <v>0</v>
      </c>
      <c r="Z137" s="181"/>
    </row>
    <row r="138" spans="1:26" ht="12.75" customHeight="1">
      <c r="A138" s="439"/>
      <c r="B138" s="441"/>
      <c r="C138" s="198"/>
      <c r="D138" s="198"/>
      <c r="E138" s="459"/>
      <c r="F138" s="175"/>
      <c r="G138" s="444"/>
      <c r="H138" s="256">
        <f>IF(ISERROR(VLOOKUP(A137,GORLIS!$A$5:$AT$992,5,FALSE)),0,VLOOKUP(A137,GORLIS!$A$5:$AT$992,5,FALSE))</f>
        <v>0</v>
      </c>
      <c r="I138" s="420"/>
      <c r="J138" s="448"/>
      <c r="K138" s="449"/>
      <c r="L138" s="256">
        <f>IF(ISERROR(VLOOKUP(A137,GORLIS!$A$5:$AT$992,13,FALSE)),0,VLOOKUP(A137,GORLIS!$A$5:$AT$992,13,FALSE))</f>
        <v>0</v>
      </c>
      <c r="M138" s="256">
        <f>IF(ISERROR(VLOOKUP(A137,GORLIS!$A$5:$AT$992,17,FALSE)),0,VLOOKUP(A137,GORLIS!$A$5:$AT$992,17,FALSE))</f>
        <v>0</v>
      </c>
      <c r="N138" s="385"/>
      <c r="O138" s="385"/>
      <c r="P138" s="258"/>
      <c r="Q138" s="256">
        <f>IF(ISERROR(VLOOKUP(A137,GORLIS!$A$5:$AT$992,36,FALSE)),0,VLOOKUP(A137,GORLIS!$A$5:$AT$992,36,FALSE))</f>
        <v>0</v>
      </c>
      <c r="R138" s="256">
        <f>IF(ISERROR(VLOOKUP(A137,GORLIS!$A$5:$AY$992,51,FALSE)),0,VLOOKUP(A137,GORLIS!$A$5:$AY$992,51,FALSE))</f>
        <v>0</v>
      </c>
      <c r="S138" s="416"/>
      <c r="T138" s="258">
        <f>+S137</f>
        <v>0</v>
      </c>
      <c r="U138" s="258"/>
      <c r="V138" s="258"/>
      <c r="W138" s="377"/>
      <c r="X138" s="380"/>
      <c r="Y138" s="377"/>
      <c r="Z138" s="181"/>
    </row>
    <row r="139" spans="1:26" ht="12.75" customHeight="1">
      <c r="A139" s="439"/>
      <c r="B139" s="441"/>
      <c r="C139" s="198"/>
      <c r="D139" s="198"/>
      <c r="E139" s="459"/>
      <c r="F139" s="175"/>
      <c r="G139" s="444"/>
      <c r="H139" s="256">
        <f>IF(ISERROR(VLOOKUP(A137,GORLIS!$A$5:$AT$992,2,FALSE)),0,VLOOKUP(A137,GORLIS!$A$5:$AT$992,2,FALSE))</f>
        <v>0</v>
      </c>
      <c r="I139" s="403">
        <f>IF(ISERROR(VLOOKUP(A137,GORLIS!$A$5:$AU$992,47,FALSE)),0,VLOOKUP(A137,GORLIS!$A$5:$AU$992,47,FALSE))</f>
        <v>0</v>
      </c>
      <c r="J139" s="448"/>
      <c r="K139" s="449"/>
      <c r="L139" s="256">
        <f>IF(ISERROR(VLOOKUP(A137,GORLIS!$A$5:$AT$992,14,FALSE)),0,VLOOKUP(A137,GORLIS!$A$5:$AT$992,14,FALSE))</f>
        <v>0</v>
      </c>
      <c r="M139" s="256">
        <f>IF(ISERROR(VLOOKUP(A137,GORLIS!$A$5:$AT$992,18,FALSE)),0,VLOOKUP(A137,GORLIS!$A$5:$AT$992,18,FALSE))</f>
        <v>0</v>
      </c>
      <c r="N139" s="385">
        <f>IF(ISERROR(VLOOKUP(A137,GORLIS!$A$5:$AT$992,23,FALSE)),0,VLOOKUP(A137,GORLIS!$A$5:$AT$992,23,FALSE))</f>
        <v>0</v>
      </c>
      <c r="O139" s="385">
        <f>IF(ISERROR(VLOOKUP(A137,GORLIS!$A$5:$AT$992,27,FALSE)),0,VLOOKUP(A137,GORLIS!$A$5:$AT$992,27,FALSE))</f>
        <v>0</v>
      </c>
      <c r="P139" s="258"/>
      <c r="Q139" s="256">
        <f>IF(ISERROR(VLOOKUP(A137,GORLIS!$A$5:$AV$992,48,FALSE)),0,VLOOKUP(A137,GORLIS!$A$5:$AV$992,48,FALSE))</f>
        <v>0</v>
      </c>
      <c r="R139" s="257">
        <f>IF(ISERROR(VLOOKUP(A137,GORLIS!$A$5:$AY$992,31,FALSE)),0,VLOOKUP(A137,GORLIS!$A$5:$AY$992,31,FALSE))</f>
        <v>0</v>
      </c>
      <c r="S139" s="416"/>
      <c r="T139" s="260">
        <f>IF(ISERROR(VLOOKUP(A137,GORLIS!$A$5:$AT$992,42,FALSE)),0,VLOOKUP(A137,GORLIS!$A$5:$AT$992,42,FALSE))</f>
        <v>0</v>
      </c>
      <c r="U139" s="258"/>
      <c r="V139" s="258"/>
      <c r="W139" s="377"/>
      <c r="X139" s="380"/>
      <c r="Y139" s="377"/>
      <c r="Z139" s="181"/>
    </row>
    <row r="140" spans="1:26" ht="12.75" customHeight="1">
      <c r="A140" s="439"/>
      <c r="B140" s="442"/>
      <c r="C140" s="198"/>
      <c r="D140" s="198"/>
      <c r="E140" s="459"/>
      <c r="F140" s="175"/>
      <c r="G140" s="445"/>
      <c r="H140" s="256">
        <f>IF(ISERROR(VLOOKUP(A137,GORLIS!$A$5:$AT$992,6,FALSE)),0,VLOOKUP(A137,GORLIS!$A$5:$AT$992,6,FALSE))</f>
        <v>0</v>
      </c>
      <c r="I140" s="404"/>
      <c r="J140" s="450"/>
      <c r="K140" s="451"/>
      <c r="L140" s="256">
        <f>IF(ISERROR(VLOOKUP(A137,GORLIS!$A$5:$AT$992,15,FALSE)),0,VLOOKUP(A137,GORLIS!$A$5:$AT$992,15,FALSE))</f>
        <v>0</v>
      </c>
      <c r="M140" s="256">
        <f>IF(ISERROR(VLOOKUP(A137,GORLIS!$A$5:$AT$992,19,FALSE)),0,VLOOKUP(A137,GORLIS!$A$5:$AT$992,19,FALSE))</f>
        <v>0</v>
      </c>
      <c r="N140" s="401"/>
      <c r="O140" s="401"/>
      <c r="P140" s="261"/>
      <c r="Q140" s="256">
        <f>IF(ISERROR(VLOOKUP(A137,GORLIS!$A$5:$AW$992,49,FALSE)),0,VLOOKUP(A137,GORLIS!$A$5:$AW$992,49,FALSE))</f>
        <v>0</v>
      </c>
      <c r="R140" s="257">
        <f>IF(ISERROR(VLOOKUP(A137,GORLIS!$A$5:$AY$992,33,FALSE)),0,VLOOKUP(A137,GORLIS!$A$5:$AY$992,33,FALSE))</f>
        <v>0</v>
      </c>
      <c r="S140" s="417"/>
      <c r="T140" s="260">
        <f>IF(ISERROR(VLOOKUP(A137,GORLIS!$A$5:$AT$992,44,FALSE)),0,VLOOKUP(A137,GORLIS!$A$5:$AT$992,44,FALSE))</f>
        <v>0</v>
      </c>
      <c r="U140" s="261"/>
      <c r="V140" s="258"/>
      <c r="W140" s="378"/>
      <c r="X140" s="381"/>
      <c r="Y140" s="378"/>
      <c r="Z140" s="181"/>
    </row>
    <row r="141" spans="1:26" ht="12.75" customHeight="1">
      <c r="A141" s="439"/>
      <c r="B141" s="440">
        <f>IF(G141&gt;0,1,0)</f>
        <v>0</v>
      </c>
      <c r="C141" s="197"/>
      <c r="D141" s="197"/>
      <c r="E141" s="459"/>
      <c r="F141" s="175"/>
      <c r="G141" s="443">
        <f>IF(S145&gt;0,G137+1,0)</f>
        <v>0</v>
      </c>
      <c r="H141" s="253">
        <f>IF(ISERROR(VLOOKUP(A141,GORLIS!$A$5:$AT$992,4,FALSE)),0,VLOOKUP(A141,GORLIS!$A$5:$AT$992,4,FALSE))</f>
        <v>0</v>
      </c>
      <c r="I141" s="419">
        <f>IF(ISERROR(VLOOKUP(A141,GORLIS!$A$5:$AU$992,32,FALSE)),0,VLOOKUP(A141,GORLIS!$A$5:$AU$992,32,FALSE))</f>
        <v>0</v>
      </c>
      <c r="J141" s="446">
        <f>IF(ISERROR(VLOOKUP(A141,GORLIS!$A$5:$AT$992,9,FALSE)),0,VLOOKUP(A141,GORLIS!$A$5:$AT$992,9,FALSE))</f>
        <v>0</v>
      </c>
      <c r="K141" s="447"/>
      <c r="L141" s="253">
        <f>IF(ISERROR(VLOOKUP(A141,GORLIS!$A$5:$AT$992,12,FALSE)),0,VLOOKUP(A141,GORLIS!$A$5:$AT$992,12,FALSE))</f>
        <v>0</v>
      </c>
      <c r="M141" s="253">
        <f>IF(ISERROR(VLOOKUP(A141,GORLIS!$A$5:$AT$992,16,FALSE)),0,VLOOKUP(A141,GORLIS!$A$5:$AT$992,16,FALSE))</f>
        <v>0</v>
      </c>
      <c r="N141" s="384">
        <f>IF(ISERROR(VLOOKUP(A141,GORLIS!$A$5:$AT$992,21,FALSE)),0,VLOOKUP(A141,GORLIS!$A$5:$AT$992,21,FALSE))</f>
        <v>0</v>
      </c>
      <c r="O141" s="384">
        <f>IF(ISERROR(VLOOKUP(A141,GORLIS!$A$5:$AT$992,25,FALSE)),0,VLOOKUP(A141,GORLIS!$A$5:$AT$992,25,FALSE))</f>
        <v>0</v>
      </c>
      <c r="P141" s="255"/>
      <c r="Q141" s="253">
        <f>IF(ISERROR(VLOOKUP(A141,GORLIS!$A$5:$AT$992,34,FALSE)),0,VLOOKUP(A141,GORLIS!$A$5:$AT$992,34,FALSE))</f>
        <v>0</v>
      </c>
      <c r="R141" s="253">
        <f>IF(ISERROR(VLOOKUP(A141,GORLIS!$A$5:$AY$992,50,FALSE)),0,VLOOKUP(A141,GORLIS!$A$5:$AY$992,50,FALSE))</f>
        <v>0</v>
      </c>
      <c r="S141" s="415">
        <f>IF(ISERROR(VLOOKUP(A141,GORLIS!$A$5:$AT$992,38,FALSE)),0,VLOOKUP(A141,GORLIS!$A$5:$AT$992,38,FALSE))</f>
        <v>0</v>
      </c>
      <c r="T141" s="254">
        <f>IF(ISERROR(VLOOKUP(A141,GORLIS!$A$5:$AT$992,10,FALSE)),0,VLOOKUP(A141,GORLIS!$A$5:$AT$992,10,FALSE))</f>
        <v>0</v>
      </c>
      <c r="U141" s="255"/>
      <c r="V141" s="255"/>
      <c r="W141" s="376">
        <f>SUM(T143+T144+U142+U143+U144+V141+V142+V143+V144)</f>
        <v>0</v>
      </c>
      <c r="X141" s="379">
        <f>IF(ISERROR(VLOOKUP(A141,GORLIS!$A$5:$AT$992,8,FALSE)),0,VLOOKUP(A141,GORLIS!$A$5:$AT$992,8,FALSE))</f>
        <v>0</v>
      </c>
      <c r="Y141" s="376">
        <f>S141-W141</f>
        <v>0</v>
      </c>
      <c r="Z141" s="181"/>
    </row>
    <row r="142" spans="1:26" ht="12.75" customHeight="1">
      <c r="A142" s="439"/>
      <c r="B142" s="441"/>
      <c r="C142" s="198"/>
      <c r="D142" s="198"/>
      <c r="E142" s="459"/>
      <c r="F142" s="175"/>
      <c r="G142" s="444"/>
      <c r="H142" s="256">
        <f>IF(ISERROR(VLOOKUP(A141,GORLIS!$A$5:$AT$992,5,FALSE)),0,VLOOKUP(A141,GORLIS!$A$5:$AT$992,5,FALSE))</f>
        <v>0</v>
      </c>
      <c r="I142" s="420"/>
      <c r="J142" s="448"/>
      <c r="K142" s="449"/>
      <c r="L142" s="256">
        <f>IF(ISERROR(VLOOKUP(A141,GORLIS!$A$5:$AT$992,13,FALSE)),0,VLOOKUP(A141,GORLIS!$A$5:$AT$992,13,FALSE))</f>
        <v>0</v>
      </c>
      <c r="M142" s="256">
        <f>IF(ISERROR(VLOOKUP(A141,GORLIS!$A$5:$AT$992,17,FALSE)),0,VLOOKUP(A141,GORLIS!$A$5:$AT$992,17,FALSE))</f>
        <v>0</v>
      </c>
      <c r="N142" s="385"/>
      <c r="O142" s="385"/>
      <c r="P142" s="258"/>
      <c r="Q142" s="256">
        <f>IF(ISERROR(VLOOKUP(A141,GORLIS!$A$5:$AT$992,36,FALSE)),0,VLOOKUP(A141,GORLIS!$A$5:$AT$992,36,FALSE))</f>
        <v>0</v>
      </c>
      <c r="R142" s="256">
        <f>IF(ISERROR(VLOOKUP(A141,GORLIS!$A$5:$AY$992,51,FALSE)),0,VLOOKUP(A141,GORLIS!$A$5:$AY$992,51,FALSE))</f>
        <v>0</v>
      </c>
      <c r="S142" s="416"/>
      <c r="T142" s="258">
        <f>+S141</f>
        <v>0</v>
      </c>
      <c r="U142" s="258"/>
      <c r="V142" s="258"/>
      <c r="W142" s="377"/>
      <c r="X142" s="380"/>
      <c r="Y142" s="377"/>
      <c r="Z142" s="181"/>
    </row>
    <row r="143" spans="1:26" ht="12.75" customHeight="1">
      <c r="A143" s="439"/>
      <c r="B143" s="441"/>
      <c r="C143" s="198"/>
      <c r="D143" s="198"/>
      <c r="E143" s="459"/>
      <c r="F143" s="175"/>
      <c r="G143" s="444"/>
      <c r="H143" s="256">
        <f>IF(ISERROR(VLOOKUP(A141,GORLIS!$A$5:$AT$992,2,FALSE)),0,VLOOKUP(A141,GORLIS!$A$5:$AT$992,2,FALSE))</f>
        <v>0</v>
      </c>
      <c r="I143" s="403">
        <f>IF(ISERROR(VLOOKUP(A141,GORLIS!$A$5:$AU$992,47,FALSE)),0,VLOOKUP(A141,GORLIS!$A$5:$AU$992,47,FALSE))</f>
        <v>0</v>
      </c>
      <c r="J143" s="448"/>
      <c r="K143" s="449"/>
      <c r="L143" s="256">
        <f>IF(ISERROR(VLOOKUP(A141,GORLIS!$A$5:$AT$992,14,FALSE)),0,VLOOKUP(A141,GORLIS!$A$5:$AT$992,14,FALSE))</f>
        <v>0</v>
      </c>
      <c r="M143" s="256">
        <f>IF(ISERROR(VLOOKUP(A141,GORLIS!$A$5:$AT$992,18,FALSE)),0,VLOOKUP(A141,GORLIS!$A$5:$AT$992,18,FALSE))</f>
        <v>0</v>
      </c>
      <c r="N143" s="385">
        <f>IF(ISERROR(VLOOKUP(A141,GORLIS!$A$5:$AT$992,23,FALSE)),0,VLOOKUP(A141,GORLIS!$A$5:$AT$992,23,FALSE))</f>
        <v>0</v>
      </c>
      <c r="O143" s="385">
        <f>IF(ISERROR(VLOOKUP(A141,GORLIS!$A$5:$AT$992,27,FALSE)),0,VLOOKUP(A141,GORLIS!$A$5:$AT$992,27,FALSE))</f>
        <v>0</v>
      </c>
      <c r="P143" s="258"/>
      <c r="Q143" s="256">
        <f>IF(ISERROR(VLOOKUP(A141,GORLIS!$A$5:$AV$992,48,FALSE)),0,VLOOKUP(A141,GORLIS!$A$5:$AV$992,48,FALSE))</f>
        <v>0</v>
      </c>
      <c r="R143" s="257">
        <f>IF(ISERROR(VLOOKUP(A141,GORLIS!$A$5:$AY$992,31,FALSE)),0,VLOOKUP(A141,GORLIS!$A$5:$AY$992,31,FALSE))</f>
        <v>0</v>
      </c>
      <c r="S143" s="416"/>
      <c r="T143" s="260">
        <f>IF(ISERROR(VLOOKUP(A141,GORLIS!$A$5:$AT$992,42,FALSE)),0,VLOOKUP(A141,GORLIS!$A$5:$AT$992,42,FALSE))</f>
        <v>0</v>
      </c>
      <c r="U143" s="258"/>
      <c r="V143" s="258"/>
      <c r="W143" s="377"/>
      <c r="X143" s="380"/>
      <c r="Y143" s="377"/>
      <c r="Z143" s="181"/>
    </row>
    <row r="144" spans="1:26" ht="12.75" customHeight="1">
      <c r="A144" s="439"/>
      <c r="B144" s="442"/>
      <c r="C144" s="198"/>
      <c r="D144" s="198"/>
      <c r="E144" s="459"/>
      <c r="F144" s="175"/>
      <c r="G144" s="445"/>
      <c r="H144" s="256">
        <f>IF(ISERROR(VLOOKUP(A141,GORLIS!$A$5:$AT$992,6,FALSE)),0,VLOOKUP(A141,GORLIS!$A$5:$AT$992,6,FALSE))</f>
        <v>0</v>
      </c>
      <c r="I144" s="404"/>
      <c r="J144" s="450"/>
      <c r="K144" s="451"/>
      <c r="L144" s="256">
        <f>IF(ISERROR(VLOOKUP(A141,GORLIS!$A$5:$AT$992,15,FALSE)),0,VLOOKUP(A141,GORLIS!$A$5:$AT$992,15,FALSE))</f>
        <v>0</v>
      </c>
      <c r="M144" s="256">
        <f>IF(ISERROR(VLOOKUP(A141,GORLIS!$A$5:$AT$992,19,FALSE)),0,VLOOKUP(A141,GORLIS!$A$5:$AT$992,19,FALSE))</f>
        <v>0</v>
      </c>
      <c r="N144" s="401"/>
      <c r="O144" s="401"/>
      <c r="P144" s="261"/>
      <c r="Q144" s="256">
        <f>IF(ISERROR(VLOOKUP(A141,GORLIS!$A$5:$AW$992,49,FALSE)),0,VLOOKUP(A141,GORLIS!$A$5:$AW$992,49,FALSE))</f>
        <v>0</v>
      </c>
      <c r="R144" s="257">
        <f>IF(ISERROR(VLOOKUP(A141,GORLIS!$A$5:$AY$992,33,FALSE)),0,VLOOKUP(A141,GORLIS!$A$5:$AY$992,33,FALSE))</f>
        <v>0</v>
      </c>
      <c r="S144" s="417"/>
      <c r="T144" s="260">
        <f>IF(ISERROR(VLOOKUP(A141,GORLIS!$A$5:$AT$992,44,FALSE)),0,VLOOKUP(A141,GORLIS!$A$5:$AT$992,44,FALSE))</f>
        <v>0</v>
      </c>
      <c r="U144" s="261"/>
      <c r="V144" s="258"/>
      <c r="W144" s="378"/>
      <c r="X144" s="381"/>
      <c r="Y144" s="378"/>
      <c r="Z144" s="181"/>
    </row>
    <row r="145" spans="1:26" ht="12.75" customHeight="1">
      <c r="A145" s="439"/>
      <c r="B145" s="440">
        <f>IF(G145&gt;0,1,0)</f>
        <v>0</v>
      </c>
      <c r="C145" s="197"/>
      <c r="D145" s="197"/>
      <c r="E145" s="459"/>
      <c r="F145" s="175"/>
      <c r="G145" s="443">
        <f>IF(S145&gt;0,G141+1,0)</f>
        <v>0</v>
      </c>
      <c r="H145" s="253">
        <f>IF(ISERROR(VLOOKUP(A145,GORLIS!$A$5:$AT$992,4,FALSE)),0,VLOOKUP(A145,GORLIS!$A$5:$AT$992,4,FALSE))</f>
        <v>0</v>
      </c>
      <c r="I145" s="419">
        <f>IF(ISERROR(VLOOKUP(A145,GORLIS!$A$5:$AU$992,32,FALSE)),0,VLOOKUP(A145,GORLIS!$A$5:$AU$992,32,FALSE))</f>
        <v>0</v>
      </c>
      <c r="J145" s="446">
        <f>IF(ISERROR(VLOOKUP(A145,GORLIS!$A$5:$AT$992,9,FALSE)),0,VLOOKUP(A145,GORLIS!$A$5:$AT$992,9,FALSE))</f>
        <v>0</v>
      </c>
      <c r="K145" s="447"/>
      <c r="L145" s="253">
        <f>IF(ISERROR(VLOOKUP(A145,GORLIS!$A$5:$AT$992,12,FALSE)),0,VLOOKUP(A145,GORLIS!$A$5:$AT$992,12,FALSE))</f>
        <v>0</v>
      </c>
      <c r="M145" s="253">
        <f>IF(ISERROR(VLOOKUP(A145,GORLIS!$A$5:$AT$992,16,FALSE)),0,VLOOKUP(A145,GORLIS!$A$5:$AT$992,16,FALSE))</f>
        <v>0</v>
      </c>
      <c r="N145" s="384">
        <f>IF(ISERROR(VLOOKUP(A145,GORLIS!$A$5:$AT$992,21,FALSE)),0,VLOOKUP(A145,GORLIS!$A$5:$AT$992,21,FALSE))</f>
        <v>0</v>
      </c>
      <c r="O145" s="384">
        <f>IF(ISERROR(VLOOKUP(A145,GORLIS!$A$5:$AT$992,25,FALSE)),0,VLOOKUP(A145,GORLIS!$A$5:$AT$992,25,FALSE))</f>
        <v>0</v>
      </c>
      <c r="P145" s="255"/>
      <c r="Q145" s="253">
        <f>IF(ISERROR(VLOOKUP(A145,GORLIS!$A$5:$AT$992,34,FALSE)),0,VLOOKUP(A145,GORLIS!$A$5:$AT$992,34,FALSE))</f>
        <v>0</v>
      </c>
      <c r="R145" s="253">
        <f>IF(ISERROR(VLOOKUP(A145,GORLIS!$A$5:$AY$992,50,FALSE)),0,VLOOKUP(A145,GORLIS!$A$5:$AY$992,50,FALSE))</f>
        <v>0</v>
      </c>
      <c r="S145" s="415">
        <f>IF(ISERROR(VLOOKUP(A145,GORLIS!$A$5:$AT$992,38,FALSE)),0,VLOOKUP(A145,GORLIS!$A$5:$AT$992,38,FALSE))</f>
        <v>0</v>
      </c>
      <c r="T145" s="254">
        <f>IF(ISERROR(VLOOKUP(A145,GORLIS!$A$5:$AT$992,10,FALSE)),0,VLOOKUP(A145,GORLIS!$A$5:$AT$992,10,FALSE))</f>
        <v>0</v>
      </c>
      <c r="U145" s="255"/>
      <c r="V145" s="255"/>
      <c r="W145" s="376">
        <f>SUM(T147+T148+U146+U147+U148+V145+V146+V147+V148)</f>
        <v>0</v>
      </c>
      <c r="X145" s="379">
        <f>IF(ISERROR(VLOOKUP(A145,GORLIS!$A$5:$AT$992,8,FALSE)),0,VLOOKUP(A145,GORLIS!$A$5:$AT$992,8,FALSE))</f>
        <v>0</v>
      </c>
      <c r="Y145" s="376">
        <f>S145-W145</f>
        <v>0</v>
      </c>
      <c r="Z145" s="181"/>
    </row>
    <row r="146" spans="1:26" ht="12.75" customHeight="1">
      <c r="A146" s="439"/>
      <c r="B146" s="441"/>
      <c r="C146" s="198"/>
      <c r="D146" s="198"/>
      <c r="E146" s="459"/>
      <c r="F146" s="175"/>
      <c r="G146" s="444"/>
      <c r="H146" s="256">
        <f>IF(ISERROR(VLOOKUP(A145,GORLIS!$A$5:$AT$992,5,FALSE)),0,VLOOKUP(A145,GORLIS!$A$5:$AT$992,5,FALSE))</f>
        <v>0</v>
      </c>
      <c r="I146" s="420"/>
      <c r="J146" s="448"/>
      <c r="K146" s="449"/>
      <c r="L146" s="256">
        <f>IF(ISERROR(VLOOKUP(A145,GORLIS!$A$5:$AT$992,13,FALSE)),0,VLOOKUP(A145,GORLIS!$A$5:$AT$992,13,FALSE))</f>
        <v>0</v>
      </c>
      <c r="M146" s="256">
        <f>IF(ISERROR(VLOOKUP(A145,GORLIS!$A$5:$AT$992,17,FALSE)),0,VLOOKUP(A145,GORLIS!$A$5:$AT$992,17,FALSE))</f>
        <v>0</v>
      </c>
      <c r="N146" s="385"/>
      <c r="O146" s="385"/>
      <c r="P146" s="258"/>
      <c r="Q146" s="256">
        <f>IF(ISERROR(VLOOKUP(A145,GORLIS!$A$5:$AT$992,36,FALSE)),0,VLOOKUP(A145,GORLIS!$A$5:$AT$992,36,FALSE))</f>
        <v>0</v>
      </c>
      <c r="R146" s="256">
        <f>IF(ISERROR(VLOOKUP(A145,GORLIS!$A$5:$AY$992,51,FALSE)),0,VLOOKUP(A145,GORLIS!$A$5:$AY$992,51,FALSE))</f>
        <v>0</v>
      </c>
      <c r="S146" s="416"/>
      <c r="T146" s="258">
        <f>+S145</f>
        <v>0</v>
      </c>
      <c r="U146" s="258"/>
      <c r="V146" s="258"/>
      <c r="W146" s="377"/>
      <c r="X146" s="380"/>
      <c r="Y146" s="377"/>
      <c r="Z146" s="181"/>
    </row>
    <row r="147" spans="1:26" ht="12.75" customHeight="1">
      <c r="A147" s="439"/>
      <c r="B147" s="441"/>
      <c r="C147" s="198"/>
      <c r="D147" s="198"/>
      <c r="E147" s="459"/>
      <c r="F147" s="175"/>
      <c r="G147" s="444"/>
      <c r="H147" s="256">
        <f>IF(ISERROR(VLOOKUP(A145,GORLIS!$A$5:$AT$992,2,FALSE)),0,VLOOKUP(A145,GORLIS!$A$5:$AT$992,2,FALSE))</f>
        <v>0</v>
      </c>
      <c r="I147" s="403">
        <f>IF(ISERROR(VLOOKUP(A145,GORLIS!$A$5:$AU$992,47,FALSE)),0,VLOOKUP(A145,GORLIS!$A$5:$AU$992,47,FALSE))</f>
        <v>0</v>
      </c>
      <c r="J147" s="448"/>
      <c r="K147" s="449"/>
      <c r="L147" s="256">
        <f>IF(ISERROR(VLOOKUP(A145,GORLIS!$A$5:$AT$992,14,FALSE)),0,VLOOKUP(A145,GORLIS!$A$5:$AT$992,14,FALSE))</f>
        <v>0</v>
      </c>
      <c r="M147" s="256">
        <f>IF(ISERROR(VLOOKUP(A145,GORLIS!$A$5:$AT$992,18,FALSE)),0,VLOOKUP(A145,GORLIS!$A$5:$AT$992,18,FALSE))</f>
        <v>0</v>
      </c>
      <c r="N147" s="385">
        <f>IF(ISERROR(VLOOKUP(A145,GORLIS!$A$5:$AT$992,23,FALSE)),0,VLOOKUP(A145,GORLIS!$A$5:$AT$992,23,FALSE))</f>
        <v>0</v>
      </c>
      <c r="O147" s="385">
        <f>IF(ISERROR(VLOOKUP(A145,GORLIS!$A$5:$AT$992,27,FALSE)),0,VLOOKUP(A145,GORLIS!$A$5:$AT$992,27,FALSE))</f>
        <v>0</v>
      </c>
      <c r="P147" s="258"/>
      <c r="Q147" s="256">
        <f>IF(ISERROR(VLOOKUP(A145,GORLIS!$A$5:$AV$992,48,FALSE)),0,VLOOKUP(A145,GORLIS!$A$5:$AV$992,48,FALSE))</f>
        <v>0</v>
      </c>
      <c r="R147" s="257">
        <f>IF(ISERROR(VLOOKUP(A145,GORLIS!$A$5:$AY$992,31,FALSE)),0,VLOOKUP(A145,GORLIS!$A$5:$AY$992,31,FALSE))</f>
        <v>0</v>
      </c>
      <c r="S147" s="416"/>
      <c r="T147" s="260">
        <f>IF(ISERROR(VLOOKUP(A145,GORLIS!$A$5:$AT$992,42,FALSE)),0,VLOOKUP(A145,GORLIS!$A$5:$AT$992,42,FALSE))</f>
        <v>0</v>
      </c>
      <c r="U147" s="258"/>
      <c r="V147" s="258"/>
      <c r="W147" s="377"/>
      <c r="X147" s="380"/>
      <c r="Y147" s="377"/>
      <c r="Z147" s="181"/>
    </row>
    <row r="148" spans="1:26" ht="12.75" customHeight="1">
      <c r="A148" s="439"/>
      <c r="B148" s="442"/>
      <c r="C148" s="198"/>
      <c r="D148" s="198"/>
      <c r="E148" s="459"/>
      <c r="F148" s="175"/>
      <c r="G148" s="445"/>
      <c r="H148" s="256">
        <f>IF(ISERROR(VLOOKUP(A145,GORLIS!$A$5:$AT$992,6,FALSE)),0,VLOOKUP(A145,GORLIS!$A$5:$AT$992,6,FALSE))</f>
        <v>0</v>
      </c>
      <c r="I148" s="404"/>
      <c r="J148" s="450"/>
      <c r="K148" s="451"/>
      <c r="L148" s="256">
        <f>IF(ISERROR(VLOOKUP(A145,GORLIS!$A$5:$AT$992,15,FALSE)),0,VLOOKUP(A145,GORLIS!$A$5:$AT$992,15,FALSE))</f>
        <v>0</v>
      </c>
      <c r="M148" s="256">
        <f>IF(ISERROR(VLOOKUP(A145,GORLIS!$A$5:$AT$992,19,FALSE)),0,VLOOKUP(A145,GORLIS!$A$5:$AT$992,19,FALSE))</f>
        <v>0</v>
      </c>
      <c r="N148" s="401"/>
      <c r="O148" s="401"/>
      <c r="P148" s="261"/>
      <c r="Q148" s="256">
        <f>IF(ISERROR(VLOOKUP(A145,GORLIS!$A$5:$AW$992,49,FALSE)),0,VLOOKUP(A145,GORLIS!$A$5:$AW$992,49,FALSE))</f>
        <v>0</v>
      </c>
      <c r="R148" s="257">
        <f>IF(ISERROR(VLOOKUP(A145,GORLIS!$A$5:$AY$992,33,FALSE)),0,VLOOKUP(A145,GORLIS!$A$5:$AY$992,33,FALSE))</f>
        <v>0</v>
      </c>
      <c r="S148" s="417"/>
      <c r="T148" s="260">
        <f>IF(ISERROR(VLOOKUP(A145,GORLIS!$A$5:$AT$992,44,FALSE)),0,VLOOKUP(A145,GORLIS!$A$5:$AT$992,44,FALSE))</f>
        <v>0</v>
      </c>
      <c r="U148" s="261"/>
      <c r="V148" s="258"/>
      <c r="W148" s="378"/>
      <c r="X148" s="381"/>
      <c r="Y148" s="378"/>
      <c r="Z148" s="181"/>
    </row>
    <row r="149" spans="1:26" ht="12.75" customHeight="1">
      <c r="A149" s="439"/>
      <c r="B149" s="440">
        <f>IF(G149&gt;0,1,0)</f>
        <v>0</v>
      </c>
      <c r="C149" s="197"/>
      <c r="D149" s="197"/>
      <c r="E149" s="459"/>
      <c r="F149" s="175"/>
      <c r="G149" s="443">
        <f>IF(S149&gt;0,G145+1,0)</f>
        <v>0</v>
      </c>
      <c r="H149" s="253">
        <f>IF(ISERROR(VLOOKUP(A149,GORLIS!$A$5:$AT$992,4,FALSE)),0,VLOOKUP(A149,GORLIS!$A$5:$AT$992,4,FALSE))</f>
        <v>0</v>
      </c>
      <c r="I149" s="419">
        <f>IF(ISERROR(VLOOKUP(A149,GORLIS!$A$5:$AU$992,32,FALSE)),0,VLOOKUP(A149,GORLIS!$A$5:$AU$992,32,FALSE))</f>
        <v>0</v>
      </c>
      <c r="J149" s="446">
        <f>IF(ISERROR(VLOOKUP(A149,GORLIS!$A$5:$AT$992,9,FALSE)),0,VLOOKUP(A149,GORLIS!$A$5:$AT$992,9,FALSE))</f>
        <v>0</v>
      </c>
      <c r="K149" s="447"/>
      <c r="L149" s="253">
        <f>IF(ISERROR(VLOOKUP(A149,GORLIS!$A$5:$AT$992,12,FALSE)),0,VLOOKUP(A149,GORLIS!$A$5:$AT$992,12,FALSE))</f>
        <v>0</v>
      </c>
      <c r="M149" s="253">
        <f>IF(ISERROR(VLOOKUP(A149,GORLIS!$A$5:$AT$992,16,FALSE)),0,VLOOKUP(A149,GORLIS!$A$5:$AT$992,16,FALSE))</f>
        <v>0</v>
      </c>
      <c r="N149" s="384">
        <f>IF(ISERROR(VLOOKUP(A149,GORLIS!$A$5:$AT$992,21,FALSE)),0,VLOOKUP(A149,GORLIS!$A$5:$AT$992,21,FALSE))</f>
        <v>0</v>
      </c>
      <c r="O149" s="384">
        <f>IF(ISERROR(VLOOKUP(A149,GORLIS!$A$5:$AT$992,25,FALSE)),0,VLOOKUP(A149,GORLIS!$A$5:$AT$992,25,FALSE))</f>
        <v>0</v>
      </c>
      <c r="P149" s="255"/>
      <c r="Q149" s="253">
        <f>IF(ISERROR(VLOOKUP(A149,GORLIS!$A$5:$AT$992,34,FALSE)),0,VLOOKUP(A149,GORLIS!$A$5:$AT$992,34,FALSE))</f>
        <v>0</v>
      </c>
      <c r="R149" s="253">
        <f>IF(ISERROR(VLOOKUP(A149,GORLIS!$A$5:$AY$992,50,FALSE)),0,VLOOKUP(A149,GORLIS!$A$5:$AY$992,50,FALSE))</f>
        <v>0</v>
      </c>
      <c r="S149" s="415">
        <f>IF(ISERROR(VLOOKUP(A149,GORLIS!$A$5:$AT$992,38,FALSE)),0,VLOOKUP(A149,GORLIS!$A$5:$AT$992,38,FALSE))</f>
        <v>0</v>
      </c>
      <c r="T149" s="254">
        <f>IF(ISERROR(VLOOKUP(A149,GORLIS!$A$5:$AT$992,10,FALSE)),0,VLOOKUP(A149,GORLIS!$A$5:$AT$992,10,FALSE))</f>
        <v>0</v>
      </c>
      <c r="U149" s="255"/>
      <c r="V149" s="255"/>
      <c r="W149" s="376">
        <f>SUM(T151+T152+U150+U151+U152+V149+V150+V151+V152)</f>
        <v>0</v>
      </c>
      <c r="X149" s="379">
        <f>IF(ISERROR(VLOOKUP(A149,GORLIS!$A$5:$AT$992,8,FALSE)),0,VLOOKUP(A149,GORLIS!$A$5:$AT$992,8,FALSE))</f>
        <v>0</v>
      </c>
      <c r="Y149" s="376">
        <f>S149-W149</f>
        <v>0</v>
      </c>
      <c r="Z149" s="181"/>
    </row>
    <row r="150" spans="1:26" ht="12.75" customHeight="1">
      <c r="A150" s="439"/>
      <c r="B150" s="441"/>
      <c r="C150" s="198"/>
      <c r="D150" s="198"/>
      <c r="E150" s="459"/>
      <c r="F150" s="175"/>
      <c r="G150" s="444"/>
      <c r="H150" s="256">
        <f>IF(ISERROR(VLOOKUP(A149,GORLIS!$A$5:$AT$992,5,FALSE)),0,VLOOKUP(A149,GORLIS!$A$5:$AT$992,5,FALSE))</f>
        <v>0</v>
      </c>
      <c r="I150" s="420"/>
      <c r="J150" s="448"/>
      <c r="K150" s="449"/>
      <c r="L150" s="256">
        <f>IF(ISERROR(VLOOKUP(A149,GORLIS!$A$5:$AT$992,13,FALSE)),0,VLOOKUP(A149,GORLIS!$A$5:$AT$992,13,FALSE))</f>
        <v>0</v>
      </c>
      <c r="M150" s="256">
        <f>IF(ISERROR(VLOOKUP(A149,GORLIS!$A$5:$AT$992,17,FALSE)),0,VLOOKUP(A149,GORLIS!$A$5:$AT$992,17,FALSE))</f>
        <v>0</v>
      </c>
      <c r="N150" s="385"/>
      <c r="O150" s="385"/>
      <c r="P150" s="258"/>
      <c r="Q150" s="256">
        <f>IF(ISERROR(VLOOKUP(A149,GORLIS!$A$5:$AT$992,36,FALSE)),0,VLOOKUP(A149,GORLIS!$A$5:$AT$992,36,FALSE))</f>
        <v>0</v>
      </c>
      <c r="R150" s="256">
        <f>IF(ISERROR(VLOOKUP(A149,GORLIS!$A$5:$AY$992,51,FALSE)),0,VLOOKUP(A149,GORLIS!$A$5:$AY$992,51,FALSE))</f>
        <v>0</v>
      </c>
      <c r="S150" s="416"/>
      <c r="T150" s="258">
        <f>+S149</f>
        <v>0</v>
      </c>
      <c r="U150" s="258"/>
      <c r="V150" s="258"/>
      <c r="W150" s="377"/>
      <c r="X150" s="380"/>
      <c r="Y150" s="377"/>
      <c r="Z150" s="181"/>
    </row>
    <row r="151" spans="1:26" ht="12.75" customHeight="1">
      <c r="A151" s="439"/>
      <c r="B151" s="441"/>
      <c r="C151" s="198"/>
      <c r="D151" s="198"/>
      <c r="E151" s="459"/>
      <c r="F151" s="175"/>
      <c r="G151" s="444"/>
      <c r="H151" s="256">
        <f>IF(ISERROR(VLOOKUP(A149,GORLIS!$A$5:$AT$992,2,FALSE)),0,VLOOKUP(A149,GORLIS!$A$5:$AT$992,2,FALSE))</f>
        <v>0</v>
      </c>
      <c r="I151" s="403">
        <f>IF(ISERROR(VLOOKUP(A149,GORLIS!$A$5:$AU$992,47,FALSE)),0,VLOOKUP(A149,GORLIS!$A$5:$AU$992,47,FALSE))</f>
        <v>0</v>
      </c>
      <c r="J151" s="448"/>
      <c r="K151" s="449"/>
      <c r="L151" s="256">
        <f>IF(ISERROR(VLOOKUP(A149,GORLIS!$A$5:$AT$992,14,FALSE)),0,VLOOKUP(A149,GORLIS!$A$5:$AT$992,14,FALSE))</f>
        <v>0</v>
      </c>
      <c r="M151" s="256">
        <f>IF(ISERROR(VLOOKUP(A149,GORLIS!$A$5:$AT$992,18,FALSE)),0,VLOOKUP(A149,GORLIS!$A$5:$AT$992,18,FALSE))</f>
        <v>0</v>
      </c>
      <c r="N151" s="385">
        <f>IF(ISERROR(VLOOKUP(A149,GORLIS!$A$5:$AT$992,23,FALSE)),0,VLOOKUP(A149,GORLIS!$A$5:$AT$992,23,FALSE))</f>
        <v>0</v>
      </c>
      <c r="O151" s="385">
        <f>IF(ISERROR(VLOOKUP(A149,GORLIS!$A$5:$AT$992,27,FALSE)),0,VLOOKUP(A149,GORLIS!$A$5:$AT$992,27,FALSE))</f>
        <v>0</v>
      </c>
      <c r="P151" s="258"/>
      <c r="Q151" s="256">
        <f>IF(ISERROR(VLOOKUP(A149,GORLIS!$A$5:$AV$992,48,FALSE)),0,VLOOKUP(A149,GORLIS!$A$5:$AV$992,48,FALSE))</f>
        <v>0</v>
      </c>
      <c r="R151" s="257">
        <f>IF(ISERROR(VLOOKUP(A149,GORLIS!$A$5:$AY$992,31,FALSE)),0,VLOOKUP(A149,GORLIS!$A$5:$AY$992,31,FALSE))</f>
        <v>0</v>
      </c>
      <c r="S151" s="416"/>
      <c r="T151" s="260">
        <f>IF(ISERROR(VLOOKUP(A149,GORLIS!$A$5:$AT$992,42,FALSE)),0,VLOOKUP(A149,GORLIS!$A$5:$AT$992,42,FALSE))</f>
        <v>0</v>
      </c>
      <c r="U151" s="258"/>
      <c r="V151" s="258"/>
      <c r="W151" s="377"/>
      <c r="X151" s="380"/>
      <c r="Y151" s="377"/>
      <c r="Z151" s="181"/>
    </row>
    <row r="152" spans="1:26" ht="12.75" customHeight="1">
      <c r="A152" s="439"/>
      <c r="B152" s="442"/>
      <c r="C152" s="198"/>
      <c r="D152" s="198"/>
      <c r="E152" s="459"/>
      <c r="F152" s="175"/>
      <c r="G152" s="445"/>
      <c r="H152" s="256">
        <f>IF(ISERROR(VLOOKUP(A149,GORLIS!$A$5:$AT$992,6,FALSE)),0,VLOOKUP(A149,GORLIS!$A$5:$AT$992,6,FALSE))</f>
        <v>0</v>
      </c>
      <c r="I152" s="404"/>
      <c r="J152" s="450"/>
      <c r="K152" s="451"/>
      <c r="L152" s="256">
        <f>IF(ISERROR(VLOOKUP(A149,GORLIS!$A$5:$AT$992,15,FALSE)),0,VLOOKUP(A149,GORLIS!$A$5:$AT$992,15,FALSE))</f>
        <v>0</v>
      </c>
      <c r="M152" s="256">
        <f>IF(ISERROR(VLOOKUP(A149,GORLIS!$A$5:$AT$992,19,FALSE)),0,VLOOKUP(A149,GORLIS!$A$5:$AT$992,19,FALSE))</f>
        <v>0</v>
      </c>
      <c r="N152" s="401"/>
      <c r="O152" s="401"/>
      <c r="P152" s="261"/>
      <c r="Q152" s="256">
        <f>IF(ISERROR(VLOOKUP(A149,GORLIS!$A$5:$AW$992,49,FALSE)),0,VLOOKUP(A149,GORLIS!$A$5:$AW$992,49,FALSE))</f>
        <v>0</v>
      </c>
      <c r="R152" s="257">
        <f>IF(ISERROR(VLOOKUP(A149,GORLIS!$A$5:$AY$992,33,FALSE)),0,VLOOKUP(A149,GORLIS!$A$5:$AY$992,33,FALSE))</f>
        <v>0</v>
      </c>
      <c r="S152" s="417"/>
      <c r="T152" s="260">
        <f>IF(ISERROR(VLOOKUP(A149,GORLIS!$A$5:$AT$992,44,FALSE)),0,VLOOKUP(A149,GORLIS!$A$5:$AT$992,44,FALSE))</f>
        <v>0</v>
      </c>
      <c r="U152" s="261"/>
      <c r="V152" s="258"/>
      <c r="W152" s="378"/>
      <c r="X152" s="381"/>
      <c r="Y152" s="378"/>
      <c r="Z152" s="181"/>
    </row>
    <row r="153" spans="1:26" ht="12.75" customHeight="1">
      <c r="A153" s="439"/>
      <c r="B153" s="440">
        <f>IF(G153&gt;0,1,0)</f>
        <v>0</v>
      </c>
      <c r="C153" s="197"/>
      <c r="D153" s="197"/>
      <c r="E153" s="459"/>
      <c r="F153" s="175"/>
      <c r="G153" s="443">
        <f>IF(S153&gt;0,G149+1,0)</f>
        <v>0</v>
      </c>
      <c r="H153" s="253">
        <f>IF(ISERROR(VLOOKUP(A153,GORLIS!$A$5:$AT$992,4,FALSE)),0,VLOOKUP(A153,GORLIS!$A$5:$AT$992,4,FALSE))</f>
        <v>0</v>
      </c>
      <c r="I153" s="419">
        <f>IF(ISERROR(VLOOKUP(A153,GORLIS!$A$5:$AU$992,32,FALSE)),0,VLOOKUP(A153,GORLIS!$A$5:$AU$992,32,FALSE))</f>
        <v>0</v>
      </c>
      <c r="J153" s="446">
        <f>IF(ISERROR(VLOOKUP(A153,GORLIS!$A$5:$AT$992,9,FALSE)),0,VLOOKUP(A153,GORLIS!$A$5:$AT$992,9,FALSE))</f>
        <v>0</v>
      </c>
      <c r="K153" s="447"/>
      <c r="L153" s="253">
        <f>IF(ISERROR(VLOOKUP(A153,GORLIS!$A$5:$AT$992,12,FALSE)),0,VLOOKUP(A153,GORLIS!$A$5:$AT$992,12,FALSE))</f>
        <v>0</v>
      </c>
      <c r="M153" s="253">
        <f>IF(ISERROR(VLOOKUP(A153,GORLIS!$A$5:$AT$992,16,FALSE)),0,VLOOKUP(A153,GORLIS!$A$5:$AT$992,16,FALSE))</f>
        <v>0</v>
      </c>
      <c r="N153" s="384">
        <f>IF(ISERROR(VLOOKUP(A153,GORLIS!$A$5:$AT$992,21,FALSE)),0,VLOOKUP(A153,GORLIS!$A$5:$AT$992,21,FALSE))</f>
        <v>0</v>
      </c>
      <c r="O153" s="384">
        <f>IF(ISERROR(VLOOKUP(A153,GORLIS!$A$5:$AT$992,25,FALSE)),0,VLOOKUP(A153,GORLIS!$A$5:$AT$992,25,FALSE))</f>
        <v>0</v>
      </c>
      <c r="P153" s="255"/>
      <c r="Q153" s="253">
        <f>IF(ISERROR(VLOOKUP(A153,GORLIS!$A$5:$AT$992,34,FALSE)),0,VLOOKUP(A153,GORLIS!$A$5:$AT$992,34,FALSE))</f>
        <v>0</v>
      </c>
      <c r="R153" s="253">
        <f>IF(ISERROR(VLOOKUP(A153,GORLIS!$A$5:$AY$992,50,FALSE)),0,VLOOKUP(A153,GORLIS!$A$5:$AY$992,50,FALSE))</f>
        <v>0</v>
      </c>
      <c r="S153" s="415">
        <f>IF(ISERROR(VLOOKUP(A153,GORLIS!$A$5:$AT$992,38,FALSE)),0,VLOOKUP(A153,GORLIS!$A$5:$AT$992,38,FALSE))</f>
        <v>0</v>
      </c>
      <c r="T153" s="254">
        <f>IF(ISERROR(VLOOKUP(A153,GORLIS!$A$5:$AT$992,10,FALSE)),0,VLOOKUP(A153,GORLIS!$A$5:$AT$992,10,FALSE))</f>
        <v>0</v>
      </c>
      <c r="U153" s="255"/>
      <c r="V153" s="255"/>
      <c r="W153" s="376">
        <f>SUM(T155+T156+U154+U155+U156+V153+V154+V155+V156)</f>
        <v>0</v>
      </c>
      <c r="X153" s="379">
        <f>IF(ISERROR(VLOOKUP(A153,GORLIS!$A$5:$AT$992,8,FALSE)),0,VLOOKUP(A153,GORLIS!$A$5:$AT$992,8,FALSE))</f>
        <v>0</v>
      </c>
      <c r="Y153" s="376">
        <f>S153-W153</f>
        <v>0</v>
      </c>
      <c r="Z153" s="181"/>
    </row>
    <row r="154" spans="1:26" ht="12.75" customHeight="1">
      <c r="A154" s="439"/>
      <c r="B154" s="441"/>
      <c r="C154" s="198"/>
      <c r="D154" s="198"/>
      <c r="E154" s="459"/>
      <c r="F154" s="175"/>
      <c r="G154" s="444"/>
      <c r="H154" s="256">
        <f>IF(ISERROR(VLOOKUP(A153,GORLIS!$A$5:$AT$992,5,FALSE)),0,VLOOKUP(A153,GORLIS!$A$5:$AT$992,5,FALSE))</f>
        <v>0</v>
      </c>
      <c r="I154" s="420"/>
      <c r="J154" s="448"/>
      <c r="K154" s="449"/>
      <c r="L154" s="256">
        <f>IF(ISERROR(VLOOKUP(A153,GORLIS!$A$5:$AT$992,13,FALSE)),0,VLOOKUP(A153,GORLIS!$A$5:$AT$992,13,FALSE))</f>
        <v>0</v>
      </c>
      <c r="M154" s="256">
        <f>IF(ISERROR(VLOOKUP(A153,GORLIS!$A$5:$AT$992,17,FALSE)),0,VLOOKUP(A153,GORLIS!$A$5:$AT$992,17,FALSE))</f>
        <v>0</v>
      </c>
      <c r="N154" s="385"/>
      <c r="O154" s="385"/>
      <c r="P154" s="258"/>
      <c r="Q154" s="256">
        <f>IF(ISERROR(VLOOKUP(A153,GORLIS!$A$5:$AT$992,36,FALSE)),0,VLOOKUP(A153,GORLIS!$A$5:$AT$992,36,FALSE))</f>
        <v>0</v>
      </c>
      <c r="R154" s="256">
        <f>IF(ISERROR(VLOOKUP(A153,GORLIS!$A$5:$AY$992,51,FALSE)),0,VLOOKUP(A153,GORLIS!$A$5:$AY$992,51,FALSE))</f>
        <v>0</v>
      </c>
      <c r="S154" s="416"/>
      <c r="T154" s="258">
        <f>+S153</f>
        <v>0</v>
      </c>
      <c r="U154" s="258"/>
      <c r="V154" s="258"/>
      <c r="W154" s="377"/>
      <c r="X154" s="380"/>
      <c r="Y154" s="377"/>
      <c r="Z154" s="181"/>
    </row>
    <row r="155" spans="1:26" ht="12.75" customHeight="1">
      <c r="A155" s="439"/>
      <c r="B155" s="441"/>
      <c r="C155" s="198"/>
      <c r="D155" s="198"/>
      <c r="E155" s="459"/>
      <c r="F155" s="175"/>
      <c r="G155" s="444"/>
      <c r="H155" s="256">
        <f>IF(ISERROR(VLOOKUP(A153,GORLIS!$A$5:$AT$992,2,FALSE)),0,VLOOKUP(A153,GORLIS!$A$5:$AT$992,2,FALSE))</f>
        <v>0</v>
      </c>
      <c r="I155" s="403">
        <f>IF(ISERROR(VLOOKUP(A153,GORLIS!$A$5:$AU$992,47,FALSE)),0,VLOOKUP(A153,GORLIS!$A$5:$AU$992,47,FALSE))</f>
        <v>0</v>
      </c>
      <c r="J155" s="448"/>
      <c r="K155" s="449"/>
      <c r="L155" s="256">
        <f>IF(ISERROR(VLOOKUP(A153,GORLIS!$A$5:$AT$992,14,FALSE)),0,VLOOKUP(A153,GORLIS!$A$5:$AT$992,14,FALSE))</f>
        <v>0</v>
      </c>
      <c r="M155" s="256">
        <f>IF(ISERROR(VLOOKUP(A153,GORLIS!$A$5:$AT$992,18,FALSE)),0,VLOOKUP(A153,GORLIS!$A$5:$AT$992,18,FALSE))</f>
        <v>0</v>
      </c>
      <c r="N155" s="385">
        <f>IF(ISERROR(VLOOKUP(A153,GORLIS!$A$5:$AT$992,23,FALSE)),0,VLOOKUP(A153,GORLIS!$A$5:$AT$992,23,FALSE))</f>
        <v>0</v>
      </c>
      <c r="O155" s="385">
        <f>IF(ISERROR(VLOOKUP(A153,GORLIS!$A$5:$AT$992,27,FALSE)),0,VLOOKUP(A153,GORLIS!$A$5:$AT$992,27,FALSE))</f>
        <v>0</v>
      </c>
      <c r="P155" s="258"/>
      <c r="Q155" s="256">
        <f>IF(ISERROR(VLOOKUP(A153,GORLIS!$A$5:$AV$992,48,FALSE)),0,VLOOKUP(A153,GORLIS!$A$5:$AV$992,48,FALSE))</f>
        <v>0</v>
      </c>
      <c r="R155" s="257">
        <f>IF(ISERROR(VLOOKUP(A153,GORLIS!$A$5:$AY$992,31,FALSE)),0,VLOOKUP(A153,GORLIS!$A$5:$AY$992,31,FALSE))</f>
        <v>0</v>
      </c>
      <c r="S155" s="416"/>
      <c r="T155" s="260">
        <f>IF(ISERROR(VLOOKUP(A153,GORLIS!$A$5:$AT$992,42,FALSE)),0,VLOOKUP(A153,GORLIS!$A$5:$AT$992,42,FALSE))</f>
        <v>0</v>
      </c>
      <c r="U155" s="258"/>
      <c r="V155" s="258"/>
      <c r="W155" s="377"/>
      <c r="X155" s="380"/>
      <c r="Y155" s="377"/>
      <c r="Z155" s="181"/>
    </row>
    <row r="156" spans="1:26" ht="12.75" customHeight="1">
      <c r="A156" s="439"/>
      <c r="B156" s="442"/>
      <c r="C156" s="198"/>
      <c r="D156" s="198"/>
      <c r="E156" s="459"/>
      <c r="F156" s="175"/>
      <c r="G156" s="445"/>
      <c r="H156" s="256">
        <f>IF(ISERROR(VLOOKUP(A153,GORLIS!$A$5:$AT$992,6,FALSE)),0,VLOOKUP(A153,GORLIS!$A$5:$AT$992,6,FALSE))</f>
        <v>0</v>
      </c>
      <c r="I156" s="404"/>
      <c r="J156" s="450"/>
      <c r="K156" s="451"/>
      <c r="L156" s="256">
        <f>IF(ISERROR(VLOOKUP(A153,GORLIS!$A$5:$AT$992,15,FALSE)),0,VLOOKUP(A153,GORLIS!$A$5:$AT$992,15,FALSE))</f>
        <v>0</v>
      </c>
      <c r="M156" s="256">
        <f>IF(ISERROR(VLOOKUP(A153,GORLIS!$A$5:$AT$992,19,FALSE)),0,VLOOKUP(A153,GORLIS!$A$5:$AT$992,19,FALSE))</f>
        <v>0</v>
      </c>
      <c r="N156" s="401"/>
      <c r="O156" s="401"/>
      <c r="P156" s="261"/>
      <c r="Q156" s="256">
        <f>IF(ISERROR(VLOOKUP(A153,GORLIS!$A$5:$AW$992,49,FALSE)),0,VLOOKUP(A153,GORLIS!$A$5:$AW$992,49,FALSE))</f>
        <v>0</v>
      </c>
      <c r="R156" s="257">
        <f>IF(ISERROR(VLOOKUP(A153,GORLIS!$A$5:$AY$992,33,FALSE)),0,VLOOKUP(A153,GORLIS!$A$5:$AY$992,33,FALSE))</f>
        <v>0</v>
      </c>
      <c r="S156" s="417"/>
      <c r="T156" s="260">
        <f>IF(ISERROR(VLOOKUP(A153,GORLIS!$A$5:$AT$992,44,FALSE)),0,VLOOKUP(A153,GORLIS!$A$5:$AT$992,44,FALSE))</f>
        <v>0</v>
      </c>
      <c r="U156" s="261"/>
      <c r="V156" s="258"/>
      <c r="W156" s="378"/>
      <c r="X156" s="381"/>
      <c r="Y156" s="378"/>
      <c r="Z156" s="181"/>
    </row>
    <row r="157" spans="5:26" ht="12.75" customHeight="1">
      <c r="E157" s="459"/>
      <c r="F157" s="175"/>
      <c r="G157" s="454" t="s">
        <v>216</v>
      </c>
      <c r="H157" s="455"/>
      <c r="I157" s="455"/>
      <c r="J157" s="455"/>
      <c r="K157" s="455"/>
      <c r="L157" s="262"/>
      <c r="M157" s="262"/>
      <c r="N157" s="262"/>
      <c r="O157" s="262"/>
      <c r="P157" s="262"/>
      <c r="Q157" s="262"/>
      <c r="R157" s="262"/>
      <c r="S157" s="415">
        <f>SUM(S121:S156)</f>
        <v>0</v>
      </c>
      <c r="T157" s="262"/>
      <c r="U157" s="262"/>
      <c r="V157" s="262"/>
      <c r="W157" s="415">
        <f>SUM(W121+W125+W129+W133+W137+W141+W145+W149+W153)</f>
        <v>0</v>
      </c>
      <c r="X157" s="415"/>
      <c r="Y157" s="415">
        <f>SUM(Y121+Y125+Y129+Y133+Y137+Y141+Y145+Y149+Y153)</f>
        <v>0</v>
      </c>
      <c r="Z157" s="177"/>
    </row>
    <row r="158" spans="5:26" ht="12.75" customHeight="1">
      <c r="E158" s="459"/>
      <c r="F158" s="175"/>
      <c r="G158" s="455"/>
      <c r="H158" s="455"/>
      <c r="I158" s="455"/>
      <c r="J158" s="455"/>
      <c r="K158" s="455"/>
      <c r="L158" s="263"/>
      <c r="M158" s="263"/>
      <c r="N158" s="263"/>
      <c r="O158" s="263"/>
      <c r="P158" s="263"/>
      <c r="Q158" s="263"/>
      <c r="R158" s="263"/>
      <c r="S158" s="416"/>
      <c r="T158" s="263"/>
      <c r="U158" s="263"/>
      <c r="V158" s="263"/>
      <c r="W158" s="416"/>
      <c r="X158" s="416"/>
      <c r="Y158" s="416"/>
      <c r="Z158" s="177"/>
    </row>
    <row r="159" spans="5:26" ht="12.75" customHeight="1">
      <c r="E159" s="459"/>
      <c r="F159" s="175"/>
      <c r="G159" s="455"/>
      <c r="H159" s="455"/>
      <c r="I159" s="455"/>
      <c r="J159" s="455"/>
      <c r="K159" s="455"/>
      <c r="L159" s="263"/>
      <c r="M159" s="263"/>
      <c r="N159" s="263"/>
      <c r="O159" s="263"/>
      <c r="P159" s="263"/>
      <c r="Q159" s="263"/>
      <c r="R159" s="263"/>
      <c r="S159" s="416"/>
      <c r="T159" s="263">
        <f>SUM(T123+T127+T131+T135+T139+T143+T147+T151+T155)</f>
        <v>0</v>
      </c>
      <c r="U159" s="263"/>
      <c r="V159" s="263"/>
      <c r="W159" s="416"/>
      <c r="X159" s="416"/>
      <c r="Y159" s="416"/>
      <c r="Z159" s="177"/>
    </row>
    <row r="160" spans="5:26" ht="12.75" customHeight="1">
      <c r="E160" s="459"/>
      <c r="F160" s="175"/>
      <c r="G160" s="455"/>
      <c r="H160" s="455"/>
      <c r="I160" s="455"/>
      <c r="J160" s="455"/>
      <c r="K160" s="455"/>
      <c r="L160" s="264"/>
      <c r="M160" s="264"/>
      <c r="N160" s="264"/>
      <c r="O160" s="264"/>
      <c r="P160" s="264"/>
      <c r="Q160" s="264"/>
      <c r="R160" s="264"/>
      <c r="S160" s="417"/>
      <c r="T160" s="264">
        <f>SUM(T124+T128+T132+T136+T140+T144+T148+T152+T156)</f>
        <v>0</v>
      </c>
      <c r="U160" s="264"/>
      <c r="V160" s="264"/>
      <c r="W160" s="417"/>
      <c r="X160" s="417"/>
      <c r="Y160" s="417"/>
      <c r="Z160" s="177"/>
    </row>
    <row r="161" spans="5:26" ht="12.75">
      <c r="E161" s="459"/>
      <c r="F161" s="175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175"/>
    </row>
    <row r="162" spans="5:26" ht="12.75">
      <c r="E162" s="459"/>
      <c r="F162" s="175"/>
      <c r="G162" s="236"/>
      <c r="H162" s="402" t="str">
        <f>CONCATENATE($V$4," ","Dairesinin"," ",$V$5," ",$Y$5," ","Dönemi Ödemeleri İçin"," ",$S$381,"-TL"," ","Tahakkuk Ettirilmiştir")</f>
        <v>0 Dairesinin Şubat 2016 Dönemi Ödemeleri İçin 0-TL Tahakkuk Ettirilmiştir</v>
      </c>
      <c r="I162" s="402"/>
      <c r="J162" s="402"/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265"/>
      <c r="V162" s="266"/>
      <c r="W162" s="267"/>
      <c r="X162" s="267"/>
      <c r="Y162" s="236"/>
      <c r="Z162" s="175"/>
    </row>
    <row r="163" spans="5:26" ht="12.75">
      <c r="E163" s="459"/>
      <c r="F163" s="175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175"/>
    </row>
    <row r="164" spans="5:26" ht="12.75">
      <c r="E164" s="459"/>
      <c r="F164" s="175"/>
      <c r="G164" s="236"/>
      <c r="H164" s="268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67" t="s">
        <v>217</v>
      </c>
      <c r="T164" s="236"/>
      <c r="U164" s="236"/>
      <c r="V164" s="236"/>
      <c r="W164" s="236"/>
      <c r="X164" s="236"/>
      <c r="Y164" s="236"/>
      <c r="Z164" s="175"/>
    </row>
    <row r="165" spans="5:26" ht="12.75">
      <c r="E165" s="459"/>
      <c r="F165" s="175"/>
      <c r="G165" s="236"/>
      <c r="H165" s="236">
        <v>0</v>
      </c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>
        <f>+'Bilgi Girişi1'!$P$88</f>
        <v>0</v>
      </c>
      <c r="T165" s="236"/>
      <c r="U165" s="236"/>
      <c r="V165" s="236"/>
      <c r="W165" s="236"/>
      <c r="X165" s="236"/>
      <c r="Y165" s="236"/>
      <c r="Z165" s="175"/>
    </row>
    <row r="166" spans="5:26" ht="12.75">
      <c r="E166" s="459"/>
      <c r="F166" s="175"/>
      <c r="G166" s="236"/>
      <c r="H166" s="236">
        <v>0</v>
      </c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>
        <f>+'Bilgi Girişi1'!$P$89</f>
        <v>0</v>
      </c>
      <c r="T166" s="236"/>
      <c r="U166" s="236"/>
      <c r="V166" s="236"/>
      <c r="W166" s="236"/>
      <c r="X166" s="236"/>
      <c r="Y166" s="236"/>
      <c r="Z166" s="175"/>
    </row>
    <row r="167" spans="5:26" ht="12.75">
      <c r="E167" s="459"/>
      <c r="F167" s="175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175"/>
    </row>
    <row r="168" spans="5:26" ht="12.75">
      <c r="E168" s="460" t="s">
        <v>220</v>
      </c>
      <c r="F168" s="175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175"/>
    </row>
    <row r="169" spans="5:26" ht="12.75">
      <c r="E169" s="460"/>
      <c r="F169" s="175"/>
      <c r="G169" s="272"/>
      <c r="H169" s="240"/>
      <c r="I169" s="418"/>
      <c r="J169" s="458"/>
      <c r="K169" s="458"/>
      <c r="L169" s="273"/>
      <c r="M169" s="418"/>
      <c r="N169" s="418"/>
      <c r="O169" s="236"/>
      <c r="P169" s="236"/>
      <c r="Q169" s="236"/>
      <c r="R169" s="236"/>
      <c r="S169" s="236"/>
      <c r="T169" s="236"/>
      <c r="U169" s="389" t="s">
        <v>191</v>
      </c>
      <c r="V169" s="390"/>
      <c r="W169" s="390"/>
      <c r="X169" s="391"/>
      <c r="Y169" s="274">
        <f>Y113+1</f>
        <v>4</v>
      </c>
      <c r="Z169" s="181"/>
    </row>
    <row r="170" spans="5:26" ht="12.75">
      <c r="E170" s="460"/>
      <c r="F170" s="175"/>
      <c r="G170" s="272"/>
      <c r="H170" s="240"/>
      <c r="I170" s="272" t="s">
        <v>228</v>
      </c>
      <c r="J170" s="272"/>
      <c r="K170" s="272"/>
      <c r="L170" s="276"/>
      <c r="M170" s="277"/>
      <c r="N170" s="277"/>
      <c r="O170" s="236"/>
      <c r="P170" s="275"/>
      <c r="Q170" s="236"/>
      <c r="R170" s="236"/>
      <c r="S170" s="236"/>
      <c r="T170" s="236"/>
      <c r="U170" s="278" t="s">
        <v>192</v>
      </c>
      <c r="V170" s="389">
        <f>+'Bilgi Girişi1'!$C$77</f>
        <v>0</v>
      </c>
      <c r="W170" s="390"/>
      <c r="X170" s="390"/>
      <c r="Y170" s="391"/>
      <c r="Z170" s="181"/>
    </row>
    <row r="171" spans="5:26" ht="12.75">
      <c r="E171" s="460"/>
      <c r="F171" s="175"/>
      <c r="G171" s="279"/>
      <c r="H171" s="280"/>
      <c r="I171" s="456"/>
      <c r="J171" s="456"/>
      <c r="K171" s="456"/>
      <c r="L171" s="281"/>
      <c r="M171" s="414"/>
      <c r="N171" s="414"/>
      <c r="O171" s="236"/>
      <c r="P171" s="236"/>
      <c r="Q171" s="236"/>
      <c r="R171" s="236"/>
      <c r="S171" s="236"/>
      <c r="T171" s="267"/>
      <c r="U171" s="278" t="s">
        <v>40</v>
      </c>
      <c r="V171" s="239" t="str">
        <f>VLOOKUP($AG$3,$AH$5:$AI$20,2,FALSE)</f>
        <v>Şubat</v>
      </c>
      <c r="W171" s="389" t="s">
        <v>193</v>
      </c>
      <c r="X171" s="391"/>
      <c r="Y171" s="282">
        <f>+$AG$4</f>
        <v>2016</v>
      </c>
      <c r="Z171" s="181"/>
    </row>
    <row r="172" spans="5:26" ht="12.75" customHeight="1">
      <c r="E172" s="460"/>
      <c r="F172" s="175"/>
      <c r="G172" s="435" t="s">
        <v>195</v>
      </c>
      <c r="H172" s="237" t="s">
        <v>196</v>
      </c>
      <c r="I172" s="238"/>
      <c r="J172" s="238"/>
      <c r="K172" s="238"/>
      <c r="L172" s="239"/>
      <c r="M172" s="240"/>
      <c r="N172" s="240"/>
      <c r="O172" s="238"/>
      <c r="P172" s="238"/>
      <c r="Q172" s="238"/>
      <c r="R172" s="238"/>
      <c r="S172" s="238"/>
      <c r="T172" s="238"/>
      <c r="U172" s="237"/>
      <c r="V172" s="237"/>
      <c r="W172" s="238"/>
      <c r="X172" s="238"/>
      <c r="Y172" s="238"/>
      <c r="Z172" s="181"/>
    </row>
    <row r="173" spans="5:26" ht="36.75" customHeight="1">
      <c r="E173" s="460"/>
      <c r="F173" s="175"/>
      <c r="G173" s="422"/>
      <c r="H173" s="238"/>
      <c r="I173" s="421" t="s">
        <v>149</v>
      </c>
      <c r="J173" s="395" t="s">
        <v>226</v>
      </c>
      <c r="K173" s="396"/>
      <c r="L173" s="241" t="s">
        <v>170</v>
      </c>
      <c r="M173" s="242" t="s">
        <v>173</v>
      </c>
      <c r="N173" s="382" t="s">
        <v>179</v>
      </c>
      <c r="O173" s="382" t="s">
        <v>182</v>
      </c>
      <c r="P173" s="382" t="s">
        <v>183</v>
      </c>
      <c r="Q173" s="243" t="s">
        <v>151</v>
      </c>
      <c r="R173" s="243" t="s">
        <v>243</v>
      </c>
      <c r="S173" s="436" t="s">
        <v>198</v>
      </c>
      <c r="T173" s="244" t="s">
        <v>199</v>
      </c>
      <c r="U173" s="243"/>
      <c r="V173" s="243"/>
      <c r="W173" s="421" t="s">
        <v>200</v>
      </c>
      <c r="X173" s="421" t="s">
        <v>138</v>
      </c>
      <c r="Y173" s="430" t="s">
        <v>201</v>
      </c>
      <c r="Z173" s="181"/>
    </row>
    <row r="174" spans="5:26" ht="63.75">
      <c r="E174" s="460"/>
      <c r="F174" s="175"/>
      <c r="G174" s="422"/>
      <c r="H174" s="245" t="s">
        <v>203</v>
      </c>
      <c r="I174" s="434"/>
      <c r="J174" s="397"/>
      <c r="K174" s="398"/>
      <c r="L174" s="246" t="s">
        <v>227</v>
      </c>
      <c r="M174" s="241" t="s">
        <v>176</v>
      </c>
      <c r="N174" s="383"/>
      <c r="O174" s="383"/>
      <c r="P174" s="383"/>
      <c r="Q174" s="243" t="s">
        <v>158</v>
      </c>
      <c r="R174" s="243" t="s">
        <v>242</v>
      </c>
      <c r="S174" s="422"/>
      <c r="T174" s="247" t="s">
        <v>204</v>
      </c>
      <c r="U174" s="243"/>
      <c r="V174" s="243"/>
      <c r="W174" s="422"/>
      <c r="X174" s="422"/>
      <c r="Y174" s="422"/>
      <c r="Z174" s="181"/>
    </row>
    <row r="175" spans="1:26" ht="51">
      <c r="A175" s="433" t="s">
        <v>206</v>
      </c>
      <c r="B175" s="195"/>
      <c r="C175" s="195"/>
      <c r="D175" s="195"/>
      <c r="E175" s="460"/>
      <c r="F175" s="175"/>
      <c r="G175" s="422"/>
      <c r="H175" s="245" t="s">
        <v>63</v>
      </c>
      <c r="I175" s="421" t="s">
        <v>224</v>
      </c>
      <c r="J175" s="397"/>
      <c r="K175" s="398"/>
      <c r="L175" s="241" t="s">
        <v>172</v>
      </c>
      <c r="M175" s="248" t="s">
        <v>174</v>
      </c>
      <c r="N175" s="382" t="s">
        <v>181</v>
      </c>
      <c r="O175" s="382" t="s">
        <v>177</v>
      </c>
      <c r="P175" s="382" t="s">
        <v>184</v>
      </c>
      <c r="Q175" s="235" t="s">
        <v>238</v>
      </c>
      <c r="R175" s="241" t="s">
        <v>245</v>
      </c>
      <c r="S175" s="422"/>
      <c r="T175" s="247" t="s">
        <v>186</v>
      </c>
      <c r="U175" s="243"/>
      <c r="V175" s="243"/>
      <c r="W175" s="422"/>
      <c r="X175" s="422"/>
      <c r="Y175" s="422"/>
      <c r="Z175" s="181"/>
    </row>
    <row r="176" spans="1:26" ht="63.75">
      <c r="A176" s="433"/>
      <c r="B176" s="195"/>
      <c r="C176" s="195"/>
      <c r="D176" s="195"/>
      <c r="E176" s="460"/>
      <c r="F176" s="175"/>
      <c r="G176" s="423"/>
      <c r="H176" s="245" t="s">
        <v>225</v>
      </c>
      <c r="I176" s="434"/>
      <c r="J176" s="399"/>
      <c r="K176" s="400"/>
      <c r="L176" s="243" t="s">
        <v>175</v>
      </c>
      <c r="M176" s="248" t="s">
        <v>178</v>
      </c>
      <c r="N176" s="383"/>
      <c r="O176" s="383"/>
      <c r="P176" s="383"/>
      <c r="Q176" s="235" t="s">
        <v>240</v>
      </c>
      <c r="R176" s="241" t="s">
        <v>246</v>
      </c>
      <c r="S176" s="423"/>
      <c r="T176" s="247" t="s">
        <v>187</v>
      </c>
      <c r="U176" s="243"/>
      <c r="V176" s="243"/>
      <c r="W176" s="423"/>
      <c r="X176" s="423"/>
      <c r="Y176" s="423"/>
      <c r="Z176" s="181"/>
    </row>
    <row r="177" spans="5:26" ht="12.75">
      <c r="E177" s="460"/>
      <c r="F177" s="175"/>
      <c r="G177" s="405" t="s">
        <v>209</v>
      </c>
      <c r="H177" s="406"/>
      <c r="I177" s="406"/>
      <c r="J177" s="406"/>
      <c r="K177" s="407"/>
      <c r="L177" s="283">
        <f aca="true" t="shared" si="8" ref="L177:Y180">IF($G$181=1,0,+L157)</f>
        <v>0</v>
      </c>
      <c r="M177" s="283">
        <f t="shared" si="8"/>
        <v>0</v>
      </c>
      <c r="N177" s="283">
        <f t="shared" si="8"/>
        <v>0</v>
      </c>
      <c r="O177" s="283">
        <f t="shared" si="8"/>
        <v>0</v>
      </c>
      <c r="P177" s="283">
        <f t="shared" si="8"/>
        <v>0</v>
      </c>
      <c r="Q177" s="283">
        <f t="shared" si="8"/>
        <v>0</v>
      </c>
      <c r="R177" s="283">
        <f t="shared" si="8"/>
        <v>0</v>
      </c>
      <c r="S177" s="283">
        <f t="shared" si="8"/>
        <v>0</v>
      </c>
      <c r="T177" s="283">
        <f t="shared" si="8"/>
        <v>0</v>
      </c>
      <c r="U177" s="283">
        <f t="shared" si="8"/>
        <v>0</v>
      </c>
      <c r="V177" s="283">
        <f t="shared" si="8"/>
        <v>0</v>
      </c>
      <c r="W177" s="283">
        <f t="shared" si="8"/>
        <v>0</v>
      </c>
      <c r="X177" s="283">
        <f t="shared" si="8"/>
        <v>0</v>
      </c>
      <c r="Y177" s="283">
        <f t="shared" si="8"/>
        <v>0</v>
      </c>
      <c r="Z177" s="181"/>
    </row>
    <row r="178" spans="5:26" ht="12.75">
      <c r="E178" s="460"/>
      <c r="F178" s="175"/>
      <c r="G178" s="408"/>
      <c r="H178" s="409"/>
      <c r="I178" s="409"/>
      <c r="J178" s="409"/>
      <c r="K178" s="410"/>
      <c r="L178" s="284">
        <f t="shared" si="8"/>
        <v>0</v>
      </c>
      <c r="M178" s="284">
        <f t="shared" si="8"/>
        <v>0</v>
      </c>
      <c r="N178" s="284">
        <f t="shared" si="8"/>
        <v>0</v>
      </c>
      <c r="O178" s="284">
        <f t="shared" si="8"/>
        <v>0</v>
      </c>
      <c r="P178" s="284">
        <f t="shared" si="8"/>
        <v>0</v>
      </c>
      <c r="Q178" s="284">
        <f t="shared" si="8"/>
        <v>0</v>
      </c>
      <c r="R178" s="284">
        <f t="shared" si="8"/>
        <v>0</v>
      </c>
      <c r="S178" s="284">
        <f t="shared" si="8"/>
        <v>0</v>
      </c>
      <c r="T178" s="284">
        <f t="shared" si="8"/>
        <v>0</v>
      </c>
      <c r="U178" s="284">
        <f t="shared" si="8"/>
        <v>0</v>
      </c>
      <c r="V178" s="284">
        <f t="shared" si="8"/>
        <v>0</v>
      </c>
      <c r="W178" s="284">
        <f t="shared" si="8"/>
        <v>0</v>
      </c>
      <c r="X178" s="284">
        <f t="shared" si="8"/>
        <v>0</v>
      </c>
      <c r="Y178" s="284">
        <f t="shared" si="8"/>
        <v>0</v>
      </c>
      <c r="Z178" s="181"/>
    </row>
    <row r="179" spans="5:26" ht="12.75">
      <c r="E179" s="460"/>
      <c r="F179" s="175"/>
      <c r="G179" s="408"/>
      <c r="H179" s="409"/>
      <c r="I179" s="409"/>
      <c r="J179" s="409"/>
      <c r="K179" s="410"/>
      <c r="L179" s="284">
        <f t="shared" si="8"/>
        <v>0</v>
      </c>
      <c r="M179" s="284">
        <f t="shared" si="8"/>
        <v>0</v>
      </c>
      <c r="N179" s="284">
        <f t="shared" si="8"/>
        <v>0</v>
      </c>
      <c r="O179" s="284">
        <f t="shared" si="8"/>
        <v>0</v>
      </c>
      <c r="P179" s="284">
        <f t="shared" si="8"/>
        <v>0</v>
      </c>
      <c r="Q179" s="284">
        <f t="shared" si="8"/>
        <v>0</v>
      </c>
      <c r="R179" s="284">
        <f t="shared" si="8"/>
        <v>0</v>
      </c>
      <c r="S179" s="284">
        <f t="shared" si="8"/>
        <v>0</v>
      </c>
      <c r="T179" s="284">
        <f t="shared" si="8"/>
        <v>0</v>
      </c>
      <c r="U179" s="284">
        <f t="shared" si="8"/>
        <v>0</v>
      </c>
      <c r="V179" s="284">
        <f t="shared" si="8"/>
        <v>0</v>
      </c>
      <c r="W179" s="284">
        <f t="shared" si="8"/>
        <v>0</v>
      </c>
      <c r="X179" s="284">
        <f t="shared" si="8"/>
        <v>0</v>
      </c>
      <c r="Y179" s="284">
        <f t="shared" si="8"/>
        <v>0</v>
      </c>
      <c r="Z179" s="181"/>
    </row>
    <row r="180" spans="5:26" ht="12.75">
      <c r="E180" s="460"/>
      <c r="F180" s="175"/>
      <c r="G180" s="411"/>
      <c r="H180" s="412"/>
      <c r="I180" s="412"/>
      <c r="J180" s="412"/>
      <c r="K180" s="413"/>
      <c r="L180" s="252">
        <f t="shared" si="8"/>
        <v>0</v>
      </c>
      <c r="M180" s="252">
        <f t="shared" si="8"/>
        <v>0</v>
      </c>
      <c r="N180" s="252">
        <f t="shared" si="8"/>
        <v>0</v>
      </c>
      <c r="O180" s="252">
        <f t="shared" si="8"/>
        <v>0</v>
      </c>
      <c r="P180" s="252">
        <f t="shared" si="8"/>
        <v>0</v>
      </c>
      <c r="Q180" s="252">
        <f t="shared" si="8"/>
        <v>0</v>
      </c>
      <c r="R180" s="252">
        <f t="shared" si="8"/>
        <v>0</v>
      </c>
      <c r="S180" s="252">
        <f t="shared" si="8"/>
        <v>0</v>
      </c>
      <c r="T180" s="252">
        <f t="shared" si="8"/>
        <v>0</v>
      </c>
      <c r="U180" s="252">
        <f t="shared" si="8"/>
        <v>0</v>
      </c>
      <c r="V180" s="252">
        <f t="shared" si="8"/>
        <v>0</v>
      </c>
      <c r="W180" s="252">
        <f t="shared" si="8"/>
        <v>0</v>
      </c>
      <c r="X180" s="252">
        <f t="shared" si="8"/>
        <v>0</v>
      </c>
      <c r="Y180" s="252">
        <f t="shared" si="8"/>
        <v>0</v>
      </c>
      <c r="Z180" s="181"/>
    </row>
    <row r="181" spans="1:26" ht="12.75" customHeight="1">
      <c r="A181" s="439"/>
      <c r="B181" s="440">
        <f>IF(G181&gt;0,1,0)</f>
        <v>0</v>
      </c>
      <c r="C181" s="202"/>
      <c r="D181" s="201"/>
      <c r="E181" s="460"/>
      <c r="F181" s="175"/>
      <c r="G181" s="443">
        <f>IF(S181&gt;0,G153+1,0)</f>
        <v>0</v>
      </c>
      <c r="H181" s="253">
        <f>IF(ISERROR(VLOOKUP(A181,GORLIS!$A$5:$AT$992,4,FALSE)),0,VLOOKUP(A181,GORLIS!$A$5:$AT$992,4,FALSE))</f>
        <v>0</v>
      </c>
      <c r="I181" s="419">
        <f>IF(ISERROR(VLOOKUP(A181,GORLIS!$A$5:$AU$992,32,FALSE)),0,VLOOKUP(A181,GORLIS!$A$5:$AU$992,32,FALSE))</f>
        <v>0</v>
      </c>
      <c r="J181" s="446">
        <f>IF(ISERROR(VLOOKUP(A181,GORLIS!$A$5:$AT$992,9,FALSE)),0,VLOOKUP(A181,GORLIS!$A$5:$AT$992,9,FALSE))</f>
        <v>0</v>
      </c>
      <c r="K181" s="447"/>
      <c r="L181" s="253">
        <f>IF(ISERROR(VLOOKUP(A181,GORLIS!$A$5:$AT$992,12,FALSE)),0,VLOOKUP(A181,GORLIS!$A$5:$AT$992,12,FALSE))</f>
        <v>0</v>
      </c>
      <c r="M181" s="253">
        <f>IF(ISERROR(VLOOKUP(A181,GORLIS!$A$5:$AT$992,16,FALSE)),0,VLOOKUP(A181,GORLIS!$A$5:$AT$992,16,FALSE))</f>
        <v>0</v>
      </c>
      <c r="N181" s="384">
        <f>IF(ISERROR(VLOOKUP(A181,GORLIS!$A$5:$AT$992,21,FALSE)),0,VLOOKUP(A181,GORLIS!$A$5:$AT$992,21,FALSE))</f>
        <v>0</v>
      </c>
      <c r="O181" s="384">
        <f>IF(ISERROR(VLOOKUP(A181,GORLIS!$A$5:$AT$992,25,FALSE)),0,VLOOKUP(A181,GORLIS!$A$5:$AT$992,25,FALSE))</f>
        <v>0</v>
      </c>
      <c r="P181" s="384">
        <f>IF(ISERROR(VLOOKUP(A181,GORLIS!$A$5:$AT$992,29,FALSE)),0,VLOOKUP(A181,GORLIS!$A$5:$AT$992,29,FALSE))</f>
        <v>0</v>
      </c>
      <c r="Q181" s="253">
        <f>IF(ISERROR(VLOOKUP(A181,GORLIS!$A$5:$AT$992,34,FALSE)),0,VLOOKUP(A181,GORLIS!$A$5:$AT$992,34,FALSE))</f>
        <v>0</v>
      </c>
      <c r="R181" s="253">
        <f>IF(ISERROR(VLOOKUP(A181,GORLIS!$A$5:$AY$992,50,FALSE)),0,VLOOKUP(A181,GORLIS!$A$5:$AY$992,50,FALSE))</f>
        <v>0</v>
      </c>
      <c r="S181" s="415">
        <f>IF(ISERROR(VLOOKUP(A181,GORLIS!$A$5:$AT$992,38,FALSE)),0,VLOOKUP(A181,GORLIS!$A$5:$AT$992,38,FALSE))</f>
        <v>0</v>
      </c>
      <c r="T181" s="254">
        <f>IF(ISERROR(VLOOKUP(A181,GORLIS!$A$5:$AT$992,10,FALSE)),0,VLOOKUP(A181,GORLIS!$A$5:$AT$992,10,FALSE))</f>
        <v>0</v>
      </c>
      <c r="U181" s="255"/>
      <c r="V181" s="255"/>
      <c r="W181" s="376">
        <f>SUM(T183+T184+U182+U183+U184+V181+V182+V183+V184)</f>
        <v>0</v>
      </c>
      <c r="X181" s="379">
        <f>IF(ISERROR(VLOOKUP(A181,GORLIS!$A$5:$AT$992,8,FALSE)),0,VLOOKUP(A181,GORLIS!$A$5:$AT$992,8,FALSE))</f>
        <v>0</v>
      </c>
      <c r="Y181" s="376">
        <f>S181-W181</f>
        <v>0</v>
      </c>
      <c r="Z181" s="177"/>
    </row>
    <row r="182" spans="1:26" ht="12.75" customHeight="1">
      <c r="A182" s="439"/>
      <c r="B182" s="441"/>
      <c r="C182" s="202"/>
      <c r="D182" s="201"/>
      <c r="E182" s="460"/>
      <c r="F182" s="175"/>
      <c r="G182" s="444"/>
      <c r="H182" s="256">
        <f>IF(ISERROR(VLOOKUP(A181,GORLIS!$A$5:$AT$992,5,FALSE)),0,VLOOKUP(A181,GORLIS!$A$5:$AT$992,5,FALSE))</f>
        <v>0</v>
      </c>
      <c r="I182" s="420"/>
      <c r="J182" s="448"/>
      <c r="K182" s="449"/>
      <c r="L182" s="256">
        <f>IF(ISERROR(VLOOKUP(A181,GORLIS!$A$5:$AT$992,13,FALSE)),0,VLOOKUP(A181,GORLIS!$A$5:$AT$992,13,FALSE))</f>
        <v>0</v>
      </c>
      <c r="M182" s="256">
        <f>IF(ISERROR(VLOOKUP(A181,GORLIS!$A$5:$AT$992,17,FALSE)),0,VLOOKUP(A181,GORLIS!$A$5:$AT$992,17,FALSE))</f>
        <v>0</v>
      </c>
      <c r="N182" s="385"/>
      <c r="O182" s="385"/>
      <c r="P182" s="385"/>
      <c r="Q182" s="256">
        <f>IF(ISERROR(VLOOKUP(A181,GORLIS!$A$5:$AT$992,36,FALSE)),0,VLOOKUP(A181,GORLIS!$A$5:$AT$992,36,FALSE))</f>
        <v>0</v>
      </c>
      <c r="R182" s="256">
        <f>IF(ISERROR(VLOOKUP(A181,GORLIS!$A$5:$AY$992,51,FALSE)),0,VLOOKUP(A181,GORLIS!$A$5:$AY$992,51,FALSE))</f>
        <v>0</v>
      </c>
      <c r="S182" s="416"/>
      <c r="T182" s="258">
        <f>+S181</f>
        <v>0</v>
      </c>
      <c r="U182" s="258"/>
      <c r="V182" s="258"/>
      <c r="W182" s="377"/>
      <c r="X182" s="380"/>
      <c r="Y182" s="377"/>
      <c r="Z182" s="177"/>
    </row>
    <row r="183" spans="1:26" ht="12.75" customHeight="1">
      <c r="A183" s="439"/>
      <c r="B183" s="441"/>
      <c r="C183" s="202"/>
      <c r="D183" s="201"/>
      <c r="E183" s="460"/>
      <c r="F183" s="175"/>
      <c r="G183" s="444"/>
      <c r="H183" s="256">
        <f>IF(ISERROR(VLOOKUP(A181,GORLIS!$A$5:$AT$992,2,FALSE)),0,VLOOKUP(A181,GORLIS!$A$5:$AT$992,2,FALSE))</f>
        <v>0</v>
      </c>
      <c r="I183" s="403">
        <f>IF(ISERROR(VLOOKUP(A181,GORLIS!$A$5:$AU$992,47,FALSE)),0,VLOOKUP(A181,GORLIS!$A$5:$AU$992,47,FALSE))</f>
        <v>0</v>
      </c>
      <c r="J183" s="448"/>
      <c r="K183" s="449"/>
      <c r="L183" s="256">
        <f>IF(ISERROR(VLOOKUP(A181,GORLIS!$A$5:$AT$992,14,FALSE)),0,VLOOKUP(A181,GORLIS!$A$5:$AT$992,14,FALSE))</f>
        <v>0</v>
      </c>
      <c r="M183" s="256">
        <f>IF(ISERROR(VLOOKUP(A181,GORLIS!$A$5:$AT$992,18,FALSE)),0,VLOOKUP(A181,GORLIS!$A$5:$AT$992,18,FALSE))</f>
        <v>0</v>
      </c>
      <c r="N183" s="385">
        <f>IF(ISERROR(VLOOKUP(A181,GORLIS!$A$5:$AT$992,23,FALSE)),0,VLOOKUP(A181,GORLIS!$A$5:$AT$992,23,FALSE))</f>
        <v>0</v>
      </c>
      <c r="O183" s="385">
        <f>IF(ISERROR(VLOOKUP(A181,GORLIS!$A$5:$AT$992,27,FALSE)),0,VLOOKUP(A181,GORLIS!$A$5:$AT$992,27,FALSE))</f>
        <v>0</v>
      </c>
      <c r="P183" s="385">
        <f>IF(ISERROR(VLOOKUP(A181,GORLIS!$A$5:$AT$992,30,FALSE)),0,VLOOKUP(A181,GORLIS!$A$5:$AT$992,30,FALSE))</f>
        <v>0</v>
      </c>
      <c r="Q183" s="256">
        <f>IF(ISERROR(VLOOKUP(A181,GORLIS!$A$5:$AV$992,48,FALSE)),0,VLOOKUP(A181,GORLIS!$A$5:$AV$992,48,FALSE))</f>
        <v>0</v>
      </c>
      <c r="R183" s="257">
        <f>IF(ISERROR(VLOOKUP(A181,GORLIS!$A$5:$AY$992,31,FALSE)),0,VLOOKUP(A181,GORLIS!$A$5:$AY$992,31,FALSE))</f>
        <v>0</v>
      </c>
      <c r="S183" s="416"/>
      <c r="T183" s="260">
        <f>IF(ISERROR(VLOOKUP(A181,GORLIS!$A$5:$AT$992,42,FALSE)),0,VLOOKUP(A181,GORLIS!$A$5:$AT$992,42,FALSE))</f>
        <v>0</v>
      </c>
      <c r="U183" s="258"/>
      <c r="V183" s="258"/>
      <c r="W183" s="377"/>
      <c r="X183" s="380"/>
      <c r="Y183" s="377"/>
      <c r="Z183" s="177"/>
    </row>
    <row r="184" spans="1:26" ht="12.75" customHeight="1">
      <c r="A184" s="439"/>
      <c r="B184" s="442"/>
      <c r="C184" s="202"/>
      <c r="D184" s="201"/>
      <c r="E184" s="460"/>
      <c r="F184" s="175"/>
      <c r="G184" s="445"/>
      <c r="H184" s="256">
        <f>IF(ISERROR(VLOOKUP(A181,GORLIS!$A$5:$AT$992,6,FALSE)),0,VLOOKUP(A181,GORLIS!$A$5:$AT$992,6,FALSE))</f>
        <v>0</v>
      </c>
      <c r="I184" s="404"/>
      <c r="J184" s="450"/>
      <c r="K184" s="451"/>
      <c r="L184" s="256">
        <f>IF(ISERROR(VLOOKUP(A181,GORLIS!$A$5:$AT$992,15,FALSE)),0,VLOOKUP(A181,GORLIS!$A$5:$AT$992,15,FALSE))</f>
        <v>0</v>
      </c>
      <c r="M184" s="256">
        <f>IF(ISERROR(VLOOKUP(A181,GORLIS!$A$5:$AT$992,19,FALSE)),0,VLOOKUP(A181,GORLIS!$A$5:$AT$992,19,FALSE))</f>
        <v>0</v>
      </c>
      <c r="N184" s="401"/>
      <c r="O184" s="401"/>
      <c r="P184" s="401"/>
      <c r="Q184" s="256">
        <f>IF(ISERROR(VLOOKUP(A181,GORLIS!$A$5:$AW$992,49,FALSE)),0,VLOOKUP(A181,GORLIS!$A$5:$AW$992,49,FALSE))</f>
        <v>0</v>
      </c>
      <c r="R184" s="257">
        <f>IF(ISERROR(VLOOKUP(A181,GORLIS!$A$5:$AY$992,33,FALSE)),0,VLOOKUP(A181,GORLIS!$A$5:$AY$992,33,FALSE))</f>
        <v>0</v>
      </c>
      <c r="S184" s="417"/>
      <c r="T184" s="260">
        <f>IF(ISERROR(VLOOKUP(A181,GORLIS!$A$5:$AT$992,44,FALSE)),0,VLOOKUP(A181,GORLIS!$A$5:$AT$992,44,FALSE))</f>
        <v>0</v>
      </c>
      <c r="U184" s="261"/>
      <c r="V184" s="258"/>
      <c r="W184" s="378"/>
      <c r="X184" s="381"/>
      <c r="Y184" s="378"/>
      <c r="Z184" s="177"/>
    </row>
    <row r="185" spans="1:26" ht="12.75" customHeight="1">
      <c r="A185" s="439"/>
      <c r="B185" s="440">
        <f>IF(G185&gt;0,1,0)</f>
        <v>0</v>
      </c>
      <c r="C185" s="197"/>
      <c r="D185" s="201"/>
      <c r="E185" s="460"/>
      <c r="F185" s="175"/>
      <c r="G185" s="443">
        <f>IF(S185&gt;0,G181+1,0)</f>
        <v>0</v>
      </c>
      <c r="H185" s="253">
        <f>IF(ISERROR(VLOOKUP(A185,GORLIS!$A$5:$AT$992,4,FALSE)),0,VLOOKUP(A185,GORLIS!$A$5:$AT$992,4,FALSE))</f>
        <v>0</v>
      </c>
      <c r="I185" s="419">
        <f>IF(ISERROR(VLOOKUP(A185,GORLIS!$A$5:$AU$992,32,FALSE)),0,VLOOKUP(A185,GORLIS!$A$5:$AU$992,32,FALSE))</f>
        <v>0</v>
      </c>
      <c r="J185" s="446">
        <f>IF(ISERROR(VLOOKUP(A185,GORLIS!$A$5:$AT$992,9,FALSE)),0,VLOOKUP(A185,GORLIS!$A$5:$AT$992,9,FALSE))</f>
        <v>0</v>
      </c>
      <c r="K185" s="447"/>
      <c r="L185" s="253">
        <f>IF(ISERROR(VLOOKUP(A185,GORLIS!$A$5:$AT$992,12,FALSE)),0,VLOOKUP(A185,GORLIS!$A$5:$AT$992,12,FALSE))</f>
        <v>0</v>
      </c>
      <c r="M185" s="253">
        <f>IF(ISERROR(VLOOKUP(A185,GORLIS!$A$5:$AT$992,16,FALSE)),0,VLOOKUP(A185,GORLIS!$A$5:$AT$992,16,FALSE))</f>
        <v>0</v>
      </c>
      <c r="N185" s="384">
        <f>IF(ISERROR(VLOOKUP(A185,GORLIS!$A$5:$AT$992,21,FALSE)),0,VLOOKUP(A185,GORLIS!$A$5:$AT$992,21,FALSE))</f>
        <v>0</v>
      </c>
      <c r="O185" s="384">
        <f>IF(ISERROR(VLOOKUP(A185,GORLIS!$A$5:$AT$992,25,FALSE)),0,VLOOKUP(A185,GORLIS!$A$5:$AT$992,25,FALSE))</f>
        <v>0</v>
      </c>
      <c r="P185" s="255"/>
      <c r="Q185" s="253">
        <f>IF(ISERROR(VLOOKUP(A185,GORLIS!$A$5:$AT$992,34,FALSE)),0,VLOOKUP(A185,GORLIS!$A$5:$AT$992,34,FALSE))</f>
        <v>0</v>
      </c>
      <c r="R185" s="253">
        <f>IF(ISERROR(VLOOKUP(A185,GORLIS!$A$5:$AY$992,50,FALSE)),0,VLOOKUP(A185,GORLIS!$A$5:$AY$992,50,FALSE))</f>
        <v>0</v>
      </c>
      <c r="S185" s="415">
        <f>IF(ISERROR(VLOOKUP(A185,GORLIS!$A$5:$AT$992,38,FALSE)),0,VLOOKUP(A185,GORLIS!$A$5:$AT$992,38,FALSE))</f>
        <v>0</v>
      </c>
      <c r="T185" s="254">
        <f>IF(ISERROR(VLOOKUP(A185,GORLIS!$A$5:$AT$992,10,FALSE)),0,VLOOKUP(A185,GORLIS!$A$5:$AT$992,10,FALSE))</f>
        <v>0</v>
      </c>
      <c r="U185" s="255"/>
      <c r="V185" s="255"/>
      <c r="W185" s="376">
        <f>SUM(T187+T188+U186+U187+U188+V185+V186+V187+V188)</f>
        <v>0</v>
      </c>
      <c r="X185" s="379">
        <f>IF(ISERROR(VLOOKUP(A185,GORLIS!$A$5:$AT$992,8,FALSE)),0,VLOOKUP(A185,GORLIS!$A$5:$AT$992,8,FALSE))</f>
        <v>0</v>
      </c>
      <c r="Y185" s="376">
        <f>S185-W185</f>
        <v>0</v>
      </c>
      <c r="Z185" s="181"/>
    </row>
    <row r="186" spans="1:26" ht="12.75" customHeight="1">
      <c r="A186" s="439"/>
      <c r="B186" s="441"/>
      <c r="C186" s="198"/>
      <c r="D186" s="198"/>
      <c r="E186" s="460"/>
      <c r="F186" s="175"/>
      <c r="G186" s="444"/>
      <c r="H186" s="256">
        <f>IF(ISERROR(VLOOKUP(A185,GORLIS!$A$5:$AT$992,5,FALSE)),0,VLOOKUP(A185,GORLIS!$A$5:$AT$992,5,FALSE))</f>
        <v>0</v>
      </c>
      <c r="I186" s="420"/>
      <c r="J186" s="448"/>
      <c r="K186" s="449"/>
      <c r="L186" s="256">
        <f>IF(ISERROR(VLOOKUP(A185,GORLIS!$A$5:$AT$992,13,FALSE)),0,VLOOKUP(A185,GORLIS!$A$5:$AT$992,13,FALSE))</f>
        <v>0</v>
      </c>
      <c r="M186" s="256">
        <f>IF(ISERROR(VLOOKUP(A185,GORLIS!$A$5:$AT$992,17,FALSE)),0,VLOOKUP(A185,GORLIS!$A$5:$AT$992,17,FALSE))</f>
        <v>0</v>
      </c>
      <c r="N186" s="385"/>
      <c r="O186" s="385"/>
      <c r="P186" s="258"/>
      <c r="Q186" s="256">
        <f>IF(ISERROR(VLOOKUP(A185,GORLIS!$A$5:$AT$992,36,FALSE)),0,VLOOKUP(A185,GORLIS!$A$5:$AT$992,36,FALSE))</f>
        <v>0</v>
      </c>
      <c r="R186" s="256">
        <f>IF(ISERROR(VLOOKUP(A185,GORLIS!$A$5:$AY$992,51,FALSE)),0,VLOOKUP(A185,GORLIS!$A$5:$AY$992,51,FALSE))</f>
        <v>0</v>
      </c>
      <c r="S186" s="416"/>
      <c r="T186" s="258">
        <f>+S185</f>
        <v>0</v>
      </c>
      <c r="U186" s="258"/>
      <c r="V186" s="258"/>
      <c r="W186" s="377"/>
      <c r="X186" s="380"/>
      <c r="Y186" s="377"/>
      <c r="Z186" s="181"/>
    </row>
    <row r="187" spans="1:26" ht="12.75" customHeight="1">
      <c r="A187" s="439"/>
      <c r="B187" s="441"/>
      <c r="C187" s="198"/>
      <c r="D187" s="198"/>
      <c r="E187" s="460"/>
      <c r="F187" s="175"/>
      <c r="G187" s="444"/>
      <c r="H187" s="256">
        <f>IF(ISERROR(VLOOKUP(A185,GORLIS!$A$5:$AT$992,2,FALSE)),0,VLOOKUP(A185,GORLIS!$A$5:$AT$992,2,FALSE))</f>
        <v>0</v>
      </c>
      <c r="I187" s="403">
        <f>IF(ISERROR(VLOOKUP(A185,GORLIS!$A$5:$AU$992,47,FALSE)),0,VLOOKUP(A185,GORLIS!$A$5:$AU$992,47,FALSE))</f>
        <v>0</v>
      </c>
      <c r="J187" s="448"/>
      <c r="K187" s="449"/>
      <c r="L187" s="256">
        <f>IF(ISERROR(VLOOKUP(A185,GORLIS!$A$5:$AT$992,14,FALSE)),0,VLOOKUP(A185,GORLIS!$A$5:$AT$992,14,FALSE))</f>
        <v>0</v>
      </c>
      <c r="M187" s="256">
        <f>IF(ISERROR(VLOOKUP(A185,GORLIS!$A$5:$AT$992,18,FALSE)),0,VLOOKUP(A185,GORLIS!$A$5:$AT$992,18,FALSE))</f>
        <v>0</v>
      </c>
      <c r="N187" s="385">
        <f>IF(ISERROR(VLOOKUP(A185,GORLIS!$A$5:$AT$992,23,FALSE)),0,VLOOKUP(A185,GORLIS!$A$5:$AT$992,23,FALSE))</f>
        <v>0</v>
      </c>
      <c r="O187" s="385">
        <f>IF(ISERROR(VLOOKUP(A185,GORLIS!$A$5:$AT$992,27,FALSE)),0,VLOOKUP(A185,GORLIS!$A$5:$AT$992,27,FALSE))</f>
        <v>0</v>
      </c>
      <c r="P187" s="258"/>
      <c r="Q187" s="256">
        <f>IF(ISERROR(VLOOKUP(A185,GORLIS!$A$5:$AV$992,48,FALSE)),0,VLOOKUP(A185,GORLIS!$A$5:$AV$992,48,FALSE))</f>
        <v>0</v>
      </c>
      <c r="R187" s="257">
        <f>IF(ISERROR(VLOOKUP(A185,GORLIS!$A$5:$AY$992,31,FALSE)),0,VLOOKUP(A185,GORLIS!$A$5:$AY$992,31,FALSE))</f>
        <v>0</v>
      </c>
      <c r="S187" s="416"/>
      <c r="T187" s="260">
        <f>IF(ISERROR(VLOOKUP(A185,GORLIS!$A$5:$AT$992,42,FALSE)),0,VLOOKUP(A185,GORLIS!$A$5:$AT$992,42,FALSE))</f>
        <v>0</v>
      </c>
      <c r="U187" s="258"/>
      <c r="V187" s="258"/>
      <c r="W187" s="377"/>
      <c r="X187" s="380"/>
      <c r="Y187" s="377"/>
      <c r="Z187" s="181"/>
    </row>
    <row r="188" spans="1:26" ht="12.75" customHeight="1">
      <c r="A188" s="439"/>
      <c r="B188" s="442"/>
      <c r="C188" s="198"/>
      <c r="D188" s="198"/>
      <c r="E188" s="460"/>
      <c r="F188" s="175"/>
      <c r="G188" s="445"/>
      <c r="H188" s="256">
        <f>IF(ISERROR(VLOOKUP(A185,GORLIS!$A$5:$AT$992,6,FALSE)),0,VLOOKUP(A185,GORLIS!$A$5:$AT$992,6,FALSE))</f>
        <v>0</v>
      </c>
      <c r="I188" s="404"/>
      <c r="J188" s="450"/>
      <c r="K188" s="451"/>
      <c r="L188" s="256">
        <f>IF(ISERROR(VLOOKUP(A185,GORLIS!$A$5:$AT$992,15,FALSE)),0,VLOOKUP(A185,GORLIS!$A$5:$AT$992,15,FALSE))</f>
        <v>0</v>
      </c>
      <c r="M188" s="256">
        <f>IF(ISERROR(VLOOKUP(A185,GORLIS!$A$5:$AT$992,19,FALSE)),0,VLOOKUP(A185,GORLIS!$A$5:$AT$992,19,FALSE))</f>
        <v>0</v>
      </c>
      <c r="N188" s="401"/>
      <c r="O188" s="401"/>
      <c r="P188" s="261"/>
      <c r="Q188" s="256">
        <f>IF(ISERROR(VLOOKUP(A185,GORLIS!$A$5:$AW$992,49,FALSE)),0,VLOOKUP(A185,GORLIS!$A$5:$AW$992,49,FALSE))</f>
        <v>0</v>
      </c>
      <c r="R188" s="257">
        <f>IF(ISERROR(VLOOKUP(A185,GORLIS!$A$5:$AY$992,33,FALSE)),0,VLOOKUP(A185,GORLIS!$A$5:$AY$992,33,FALSE))</f>
        <v>0</v>
      </c>
      <c r="S188" s="417"/>
      <c r="T188" s="260">
        <f>IF(ISERROR(VLOOKUP(A185,GORLIS!$A$5:$AT$992,44,FALSE)),0,VLOOKUP(A185,GORLIS!$A$5:$AT$992,44,FALSE))</f>
        <v>0</v>
      </c>
      <c r="U188" s="261"/>
      <c r="V188" s="258"/>
      <c r="W188" s="378"/>
      <c r="X188" s="381"/>
      <c r="Y188" s="378"/>
      <c r="Z188" s="181"/>
    </row>
    <row r="189" spans="1:26" ht="12.75" customHeight="1">
      <c r="A189" s="439"/>
      <c r="B189" s="440">
        <f>IF(G189&gt;0,1,0)</f>
        <v>0</v>
      </c>
      <c r="C189" s="197"/>
      <c r="D189" s="197"/>
      <c r="E189" s="460"/>
      <c r="F189" s="175"/>
      <c r="G189" s="443">
        <f>IF(S189&gt;0,G185+1,0)</f>
        <v>0</v>
      </c>
      <c r="H189" s="253">
        <f>IF(ISERROR(VLOOKUP(A189,GORLIS!$A$5:$AT$992,4,FALSE)),0,VLOOKUP(A189,GORLIS!$A$5:$AT$992,4,FALSE))</f>
        <v>0</v>
      </c>
      <c r="I189" s="419">
        <f>IF(ISERROR(VLOOKUP(A189,GORLIS!$A$5:$AU$992,32,FALSE)),0,VLOOKUP(A189,GORLIS!$A$5:$AU$992,32,FALSE))</f>
        <v>0</v>
      </c>
      <c r="J189" s="446">
        <f>IF(ISERROR(VLOOKUP(A189,GORLIS!$A$5:$AT$992,9,FALSE)),0,VLOOKUP(A189,GORLIS!$A$5:$AT$992,9,FALSE))</f>
        <v>0</v>
      </c>
      <c r="K189" s="447"/>
      <c r="L189" s="253">
        <f>IF(ISERROR(VLOOKUP(A189,GORLIS!$A$5:$AT$992,12,FALSE)),0,VLOOKUP(A189,GORLIS!$A$5:$AT$992,12,FALSE))</f>
        <v>0</v>
      </c>
      <c r="M189" s="253">
        <f>IF(ISERROR(VLOOKUP(A189,GORLIS!$A$5:$AT$992,16,FALSE)),0,VLOOKUP(A189,GORLIS!$A$5:$AT$992,16,FALSE))</f>
        <v>0</v>
      </c>
      <c r="N189" s="384">
        <f>IF(ISERROR(VLOOKUP(A189,GORLIS!$A$5:$AT$992,21,FALSE)),0,VLOOKUP(A189,GORLIS!$A$5:$AT$992,21,FALSE))</f>
        <v>0</v>
      </c>
      <c r="O189" s="384">
        <f>IF(ISERROR(VLOOKUP(A189,GORLIS!$A$5:$AT$992,25,FALSE)),0,VLOOKUP(A189,GORLIS!$A$5:$AT$992,25,FALSE))</f>
        <v>0</v>
      </c>
      <c r="P189" s="255"/>
      <c r="Q189" s="253">
        <f>IF(ISERROR(VLOOKUP(A189,GORLIS!$A$5:$AT$992,34,FALSE)),0,VLOOKUP(A189,GORLIS!$A$5:$AT$992,34,FALSE))</f>
        <v>0</v>
      </c>
      <c r="R189" s="253">
        <f>IF(ISERROR(VLOOKUP(A189,GORLIS!$A$5:$AY$992,50,FALSE)),0,VLOOKUP(A189,GORLIS!$A$5:$AY$992,50,FALSE))</f>
        <v>0</v>
      </c>
      <c r="S189" s="415">
        <f>IF(ISERROR(VLOOKUP(A189,GORLIS!$A$5:$AT$992,38,FALSE)),0,VLOOKUP(A189,GORLIS!$A$5:$AT$992,38,FALSE))</f>
        <v>0</v>
      </c>
      <c r="T189" s="254">
        <f>IF(ISERROR(VLOOKUP(A189,GORLIS!$A$5:$AT$992,10,FALSE)),0,VLOOKUP(A189,GORLIS!$A$5:$AT$992,10,FALSE))</f>
        <v>0</v>
      </c>
      <c r="U189" s="255"/>
      <c r="V189" s="255"/>
      <c r="W189" s="376">
        <f>SUM(T191+T192+U190+U191+U192+V189+V190+V191+V192)</f>
        <v>0</v>
      </c>
      <c r="X189" s="379">
        <f>IF(ISERROR(VLOOKUP(A189,GORLIS!$A$5:$AT$992,8,FALSE)),0,VLOOKUP(A189,GORLIS!$A$5:$AT$992,8,FALSE))</f>
        <v>0</v>
      </c>
      <c r="Y189" s="376">
        <f>S189-W189</f>
        <v>0</v>
      </c>
      <c r="Z189" s="181"/>
    </row>
    <row r="190" spans="1:26" ht="12.75" customHeight="1">
      <c r="A190" s="439"/>
      <c r="B190" s="441"/>
      <c r="C190" s="198"/>
      <c r="D190" s="198"/>
      <c r="E190" s="460"/>
      <c r="F190" s="175"/>
      <c r="G190" s="444"/>
      <c r="H190" s="256">
        <f>IF(ISERROR(VLOOKUP(A189,GORLIS!$A$5:$AT$992,5,FALSE)),0,VLOOKUP(A189,GORLIS!$A$5:$AT$992,5,FALSE))</f>
        <v>0</v>
      </c>
      <c r="I190" s="420"/>
      <c r="J190" s="448"/>
      <c r="K190" s="449"/>
      <c r="L190" s="256">
        <f>IF(ISERROR(VLOOKUP(A189,GORLIS!$A$5:$AT$992,13,FALSE)),0,VLOOKUP(A189,GORLIS!$A$5:$AT$992,13,FALSE))</f>
        <v>0</v>
      </c>
      <c r="M190" s="256">
        <f>IF(ISERROR(VLOOKUP(A189,GORLIS!$A$5:$AT$992,17,FALSE)),0,VLOOKUP(A189,GORLIS!$A$5:$AT$992,17,FALSE))</f>
        <v>0</v>
      </c>
      <c r="N190" s="385"/>
      <c r="O190" s="385"/>
      <c r="P190" s="258"/>
      <c r="Q190" s="256">
        <f>IF(ISERROR(VLOOKUP(A189,GORLIS!$A$5:$AT$992,36,FALSE)),0,VLOOKUP(A189,GORLIS!$A$5:$AT$992,36,FALSE))</f>
        <v>0</v>
      </c>
      <c r="R190" s="256">
        <f>IF(ISERROR(VLOOKUP(A189,GORLIS!$A$5:$AY$992,51,FALSE)),0,VLOOKUP(A189,GORLIS!$A$5:$AY$992,51,FALSE))</f>
        <v>0</v>
      </c>
      <c r="S190" s="416"/>
      <c r="T190" s="258">
        <f>+S189</f>
        <v>0</v>
      </c>
      <c r="U190" s="258"/>
      <c r="V190" s="258"/>
      <c r="W190" s="377"/>
      <c r="X190" s="380"/>
      <c r="Y190" s="377"/>
      <c r="Z190" s="181"/>
    </row>
    <row r="191" spans="1:26" ht="12.75" customHeight="1">
      <c r="A191" s="439"/>
      <c r="B191" s="441"/>
      <c r="C191" s="198"/>
      <c r="D191" s="198"/>
      <c r="E191" s="460"/>
      <c r="F191" s="175"/>
      <c r="G191" s="444"/>
      <c r="H191" s="256">
        <f>IF(ISERROR(VLOOKUP(A189,GORLIS!$A$5:$AT$992,2,FALSE)),0,VLOOKUP(A189,GORLIS!$A$5:$AT$992,2,FALSE))</f>
        <v>0</v>
      </c>
      <c r="I191" s="403">
        <f>IF(ISERROR(VLOOKUP(A189,GORLIS!$A$5:$AU$992,47,FALSE)),0,VLOOKUP(A189,GORLIS!$A$5:$AU$992,47,FALSE))</f>
        <v>0</v>
      </c>
      <c r="J191" s="448"/>
      <c r="K191" s="449"/>
      <c r="L191" s="256">
        <f>IF(ISERROR(VLOOKUP(A189,GORLIS!$A$5:$AT$992,14,FALSE)),0,VLOOKUP(A189,GORLIS!$A$5:$AT$992,14,FALSE))</f>
        <v>0</v>
      </c>
      <c r="M191" s="256">
        <f>IF(ISERROR(VLOOKUP(A189,GORLIS!$A$5:$AT$992,18,FALSE)),0,VLOOKUP(A189,GORLIS!$A$5:$AT$992,18,FALSE))</f>
        <v>0</v>
      </c>
      <c r="N191" s="385">
        <f>IF(ISERROR(VLOOKUP(A189,GORLIS!$A$5:$AT$992,23,FALSE)),0,VLOOKUP(A189,GORLIS!$A$5:$AT$992,23,FALSE))</f>
        <v>0</v>
      </c>
      <c r="O191" s="385">
        <f>IF(ISERROR(VLOOKUP(A189,GORLIS!$A$5:$AT$992,27,FALSE)),0,VLOOKUP(A189,GORLIS!$A$5:$AT$992,27,FALSE))</f>
        <v>0</v>
      </c>
      <c r="P191" s="258"/>
      <c r="Q191" s="256">
        <f>IF(ISERROR(VLOOKUP(A189,GORLIS!$A$5:$AV$992,48,FALSE)),0,VLOOKUP(A189,GORLIS!$A$5:$AV$992,48,FALSE))</f>
        <v>0</v>
      </c>
      <c r="R191" s="257">
        <f>IF(ISERROR(VLOOKUP(A189,GORLIS!$A$5:$AY$992,31,FALSE)),0,VLOOKUP(A189,GORLIS!$A$5:$AY$992,31,FALSE))</f>
        <v>0</v>
      </c>
      <c r="S191" s="416"/>
      <c r="T191" s="260">
        <f>IF(ISERROR(VLOOKUP(A189,GORLIS!$A$5:$AT$992,42,FALSE)),0,VLOOKUP(A189,GORLIS!$A$5:$AT$992,42,FALSE))</f>
        <v>0</v>
      </c>
      <c r="U191" s="258"/>
      <c r="V191" s="258"/>
      <c r="W191" s="377"/>
      <c r="X191" s="380"/>
      <c r="Y191" s="377"/>
      <c r="Z191" s="181"/>
    </row>
    <row r="192" spans="1:26" ht="12.75" customHeight="1">
      <c r="A192" s="439"/>
      <c r="B192" s="442"/>
      <c r="C192" s="198"/>
      <c r="D192" s="198"/>
      <c r="E192" s="460"/>
      <c r="F192" s="175"/>
      <c r="G192" s="445"/>
      <c r="H192" s="256">
        <f>IF(ISERROR(VLOOKUP(A189,GORLIS!$A$5:$AT$992,6,FALSE)),0,VLOOKUP(A189,GORLIS!$A$5:$AT$992,6,FALSE))</f>
        <v>0</v>
      </c>
      <c r="I192" s="404"/>
      <c r="J192" s="450"/>
      <c r="K192" s="451"/>
      <c r="L192" s="256">
        <f>IF(ISERROR(VLOOKUP(A189,GORLIS!$A$5:$AT$992,15,FALSE)),0,VLOOKUP(A189,GORLIS!$A$5:$AT$992,15,FALSE))</f>
        <v>0</v>
      </c>
      <c r="M192" s="256">
        <f>IF(ISERROR(VLOOKUP(A189,GORLIS!$A$5:$AT$992,19,FALSE)),0,VLOOKUP(A189,GORLIS!$A$5:$AT$992,19,FALSE))</f>
        <v>0</v>
      </c>
      <c r="N192" s="401"/>
      <c r="O192" s="401"/>
      <c r="P192" s="261"/>
      <c r="Q192" s="256">
        <f>IF(ISERROR(VLOOKUP(A189,GORLIS!$A$5:$AW$992,49,FALSE)),0,VLOOKUP(A189,GORLIS!$A$5:$AW$992,49,FALSE))</f>
        <v>0</v>
      </c>
      <c r="R192" s="257">
        <f>IF(ISERROR(VLOOKUP(A189,GORLIS!$A$5:$AY$992,33,FALSE)),0,VLOOKUP(A189,GORLIS!$A$5:$AY$992,33,FALSE))</f>
        <v>0</v>
      </c>
      <c r="S192" s="417"/>
      <c r="T192" s="260">
        <f>IF(ISERROR(VLOOKUP(A189,GORLIS!$A$5:$AT$992,44,FALSE)),0,VLOOKUP(A189,GORLIS!$A$5:$AT$992,44,FALSE))</f>
        <v>0</v>
      </c>
      <c r="U192" s="261"/>
      <c r="V192" s="258"/>
      <c r="W192" s="378"/>
      <c r="X192" s="381"/>
      <c r="Y192" s="378"/>
      <c r="Z192" s="181"/>
    </row>
    <row r="193" spans="1:26" ht="12.75" customHeight="1">
      <c r="A193" s="439"/>
      <c r="B193" s="440">
        <f>IF(G193&gt;0,1,0)</f>
        <v>0</v>
      </c>
      <c r="C193" s="197"/>
      <c r="D193" s="197"/>
      <c r="E193" s="460"/>
      <c r="F193" s="175"/>
      <c r="G193" s="443">
        <f>IF(S197&gt;0,G189+1,0)</f>
        <v>0</v>
      </c>
      <c r="H193" s="253">
        <f>IF(ISERROR(VLOOKUP(A193,GORLIS!$A$5:$AT$992,4,FALSE)),0,VLOOKUP(A193,GORLIS!$A$5:$AT$992,4,FALSE))</f>
        <v>0</v>
      </c>
      <c r="I193" s="419">
        <f>IF(ISERROR(VLOOKUP(A193,GORLIS!$A$5:$AU$992,32,FALSE)),0,VLOOKUP(A193,GORLIS!$A$5:$AU$992,32,FALSE))</f>
        <v>0</v>
      </c>
      <c r="J193" s="446">
        <f>IF(ISERROR(VLOOKUP(A193,GORLIS!$A$5:$AT$992,9,FALSE)),0,VLOOKUP(A193,GORLIS!$A$5:$AT$992,9,FALSE))</f>
        <v>0</v>
      </c>
      <c r="K193" s="447"/>
      <c r="L193" s="253">
        <f>IF(ISERROR(VLOOKUP(A193,GORLIS!$A$5:$AT$992,12,FALSE)),0,VLOOKUP(A193,GORLIS!$A$5:$AT$992,12,FALSE))</f>
        <v>0</v>
      </c>
      <c r="M193" s="253">
        <f>IF(ISERROR(VLOOKUP(A193,GORLIS!$A$5:$AT$992,16,FALSE)),0,VLOOKUP(A193,GORLIS!$A$5:$AT$992,16,FALSE))</f>
        <v>0</v>
      </c>
      <c r="N193" s="384">
        <f>IF(ISERROR(VLOOKUP(A193,GORLIS!$A$5:$AT$992,21,FALSE)),0,VLOOKUP(A193,GORLIS!$A$5:$AT$992,21,FALSE))</f>
        <v>0</v>
      </c>
      <c r="O193" s="384">
        <f>IF(ISERROR(VLOOKUP(A193,GORLIS!$A$5:$AT$992,25,FALSE)),0,VLOOKUP(A193,GORLIS!$A$5:$AT$992,25,FALSE))</f>
        <v>0</v>
      </c>
      <c r="P193" s="255"/>
      <c r="Q193" s="253">
        <f>IF(ISERROR(VLOOKUP(A193,GORLIS!$A$5:$AT$992,34,FALSE)),0,VLOOKUP(A193,GORLIS!$A$5:$AT$992,34,FALSE))</f>
        <v>0</v>
      </c>
      <c r="R193" s="253">
        <f>IF(ISERROR(VLOOKUP(A193,GORLIS!$A$5:$AY$992,50,FALSE)),0,VLOOKUP(A193,GORLIS!$A$5:$AY$992,50,FALSE))</f>
        <v>0</v>
      </c>
      <c r="S193" s="415">
        <f>IF(ISERROR(VLOOKUP(A193,GORLIS!$A$5:$AT$992,38,FALSE)),0,VLOOKUP(A193,GORLIS!$A$5:$AT$992,38,FALSE))</f>
        <v>0</v>
      </c>
      <c r="T193" s="254">
        <f>IF(ISERROR(VLOOKUP(A193,GORLIS!$A$5:$AT$992,10,FALSE)),0,VLOOKUP(A193,GORLIS!$A$5:$AT$992,10,FALSE))</f>
        <v>0</v>
      </c>
      <c r="U193" s="255"/>
      <c r="V193" s="255"/>
      <c r="W193" s="376">
        <f>SUM(T195+T196+U194+U195+U196+V193+V194+V195+V196)</f>
        <v>0</v>
      </c>
      <c r="X193" s="379">
        <f>IF(ISERROR(VLOOKUP(A193,GORLIS!$A$5:$AT$992,8,FALSE)),0,VLOOKUP(A193,GORLIS!$A$5:$AT$992,8,FALSE))</f>
        <v>0</v>
      </c>
      <c r="Y193" s="376">
        <f>S193-W193</f>
        <v>0</v>
      </c>
      <c r="Z193" s="181"/>
    </row>
    <row r="194" spans="1:26" ht="12.75" customHeight="1">
      <c r="A194" s="439"/>
      <c r="B194" s="441"/>
      <c r="C194" s="198"/>
      <c r="D194" s="198"/>
      <c r="E194" s="460"/>
      <c r="F194" s="175"/>
      <c r="G194" s="444"/>
      <c r="H194" s="256">
        <f>IF(ISERROR(VLOOKUP(A193,GORLIS!$A$5:$AT$992,5,FALSE)),0,VLOOKUP(A193,GORLIS!$A$5:$AT$992,5,FALSE))</f>
        <v>0</v>
      </c>
      <c r="I194" s="420"/>
      <c r="J194" s="448"/>
      <c r="K194" s="449"/>
      <c r="L194" s="256">
        <f>IF(ISERROR(VLOOKUP(A193,GORLIS!$A$5:$AT$992,13,FALSE)),0,VLOOKUP(A193,GORLIS!$A$5:$AT$992,13,FALSE))</f>
        <v>0</v>
      </c>
      <c r="M194" s="256">
        <f>IF(ISERROR(VLOOKUP(A193,GORLIS!$A$5:$AT$992,17,FALSE)),0,VLOOKUP(A193,GORLIS!$A$5:$AT$992,17,FALSE))</f>
        <v>0</v>
      </c>
      <c r="N194" s="385"/>
      <c r="O194" s="385"/>
      <c r="P194" s="258"/>
      <c r="Q194" s="256">
        <f>IF(ISERROR(VLOOKUP(A193,GORLIS!$A$5:$AT$992,36,FALSE)),0,VLOOKUP(A193,GORLIS!$A$5:$AT$992,36,FALSE))</f>
        <v>0</v>
      </c>
      <c r="R194" s="256">
        <f>IF(ISERROR(VLOOKUP(A193,GORLIS!$A$5:$AY$992,51,FALSE)),0,VLOOKUP(A193,GORLIS!$A$5:$AY$992,51,FALSE))</f>
        <v>0</v>
      </c>
      <c r="S194" s="416"/>
      <c r="T194" s="258">
        <f>+S193</f>
        <v>0</v>
      </c>
      <c r="U194" s="258"/>
      <c r="V194" s="258"/>
      <c r="W194" s="377"/>
      <c r="X194" s="380"/>
      <c r="Y194" s="377"/>
      <c r="Z194" s="181"/>
    </row>
    <row r="195" spans="1:26" ht="12.75" customHeight="1">
      <c r="A195" s="439"/>
      <c r="B195" s="441"/>
      <c r="C195" s="198"/>
      <c r="D195" s="198"/>
      <c r="E195" s="460"/>
      <c r="F195" s="175"/>
      <c r="G195" s="444"/>
      <c r="H195" s="256">
        <f>IF(ISERROR(VLOOKUP(A193,GORLIS!$A$5:$AT$992,2,FALSE)),0,VLOOKUP(A193,GORLIS!$A$5:$AT$992,2,FALSE))</f>
        <v>0</v>
      </c>
      <c r="I195" s="403">
        <f>IF(ISERROR(VLOOKUP(A193,GORLIS!$A$5:$AU$992,47,FALSE)),0,VLOOKUP(A193,GORLIS!$A$5:$AU$992,47,FALSE))</f>
        <v>0</v>
      </c>
      <c r="J195" s="448"/>
      <c r="K195" s="449"/>
      <c r="L195" s="256">
        <f>IF(ISERROR(VLOOKUP(A193,GORLIS!$A$5:$AT$992,14,FALSE)),0,VLOOKUP(A193,GORLIS!$A$5:$AT$992,14,FALSE))</f>
        <v>0</v>
      </c>
      <c r="M195" s="256">
        <f>IF(ISERROR(VLOOKUP(A193,GORLIS!$A$5:$AT$992,18,FALSE)),0,VLOOKUP(A193,GORLIS!$A$5:$AT$992,18,FALSE))</f>
        <v>0</v>
      </c>
      <c r="N195" s="385">
        <f>IF(ISERROR(VLOOKUP(A193,GORLIS!$A$5:$AT$992,23,FALSE)),0,VLOOKUP(A193,GORLIS!$A$5:$AT$992,23,FALSE))</f>
        <v>0</v>
      </c>
      <c r="O195" s="385">
        <f>IF(ISERROR(VLOOKUP(A193,GORLIS!$A$5:$AT$992,27,FALSE)),0,VLOOKUP(A193,GORLIS!$A$5:$AT$992,27,FALSE))</f>
        <v>0</v>
      </c>
      <c r="P195" s="258"/>
      <c r="Q195" s="256">
        <f>IF(ISERROR(VLOOKUP(A193,GORLIS!$A$5:$AV$992,48,FALSE)),0,VLOOKUP(A193,GORLIS!$A$5:$AV$992,48,FALSE))</f>
        <v>0</v>
      </c>
      <c r="R195" s="257">
        <f>IF(ISERROR(VLOOKUP(A193,GORLIS!$A$5:$AY$992,31,FALSE)),0,VLOOKUP(A193,GORLIS!$A$5:$AY$992,31,FALSE))</f>
        <v>0</v>
      </c>
      <c r="S195" s="416"/>
      <c r="T195" s="260">
        <f>IF(ISERROR(VLOOKUP(A193,GORLIS!$A$5:$AT$992,42,FALSE)),0,VLOOKUP(A193,GORLIS!$A$5:$AT$992,42,FALSE))</f>
        <v>0</v>
      </c>
      <c r="U195" s="258"/>
      <c r="V195" s="258"/>
      <c r="W195" s="377"/>
      <c r="X195" s="380"/>
      <c r="Y195" s="377"/>
      <c r="Z195" s="181"/>
    </row>
    <row r="196" spans="1:26" ht="12.75" customHeight="1">
      <c r="A196" s="439"/>
      <c r="B196" s="442"/>
      <c r="C196" s="198"/>
      <c r="D196" s="198"/>
      <c r="E196" s="460"/>
      <c r="F196" s="175"/>
      <c r="G196" s="445"/>
      <c r="H196" s="256">
        <f>IF(ISERROR(VLOOKUP(A193,GORLIS!$A$5:$AT$992,6,FALSE)),0,VLOOKUP(A193,GORLIS!$A$5:$AT$992,6,FALSE))</f>
        <v>0</v>
      </c>
      <c r="I196" s="404"/>
      <c r="J196" s="450"/>
      <c r="K196" s="451"/>
      <c r="L196" s="256">
        <f>IF(ISERROR(VLOOKUP(A193,GORLIS!$A$5:$AT$992,15,FALSE)),0,VLOOKUP(A193,GORLIS!$A$5:$AT$992,15,FALSE))</f>
        <v>0</v>
      </c>
      <c r="M196" s="256">
        <f>IF(ISERROR(VLOOKUP(A193,GORLIS!$A$5:$AT$992,19,FALSE)),0,VLOOKUP(A193,GORLIS!$A$5:$AT$992,19,FALSE))</f>
        <v>0</v>
      </c>
      <c r="N196" s="401"/>
      <c r="O196" s="401"/>
      <c r="P196" s="261"/>
      <c r="Q196" s="256">
        <f>IF(ISERROR(VLOOKUP(A193,GORLIS!$A$5:$AW$992,49,FALSE)),0,VLOOKUP(A193,GORLIS!$A$5:$AW$992,49,FALSE))</f>
        <v>0</v>
      </c>
      <c r="R196" s="257">
        <f>IF(ISERROR(VLOOKUP(A193,GORLIS!$A$5:$AY$992,33,FALSE)),0,VLOOKUP(A193,GORLIS!$A$5:$AY$992,33,FALSE))</f>
        <v>0</v>
      </c>
      <c r="S196" s="417"/>
      <c r="T196" s="260">
        <f>IF(ISERROR(VLOOKUP(A193,GORLIS!$A$5:$AT$992,44,FALSE)),0,VLOOKUP(A193,GORLIS!$A$5:$AT$992,44,FALSE))</f>
        <v>0</v>
      </c>
      <c r="U196" s="261"/>
      <c r="V196" s="258"/>
      <c r="W196" s="378"/>
      <c r="X196" s="381"/>
      <c r="Y196" s="378"/>
      <c r="Z196" s="181"/>
    </row>
    <row r="197" spans="1:26" ht="12.75" customHeight="1">
      <c r="A197" s="439"/>
      <c r="B197" s="440">
        <f>IF(G197&gt;0,1,0)</f>
        <v>0</v>
      </c>
      <c r="C197" s="197"/>
      <c r="D197" s="197"/>
      <c r="E197" s="460"/>
      <c r="F197" s="175"/>
      <c r="G197" s="443">
        <f>IF(S201&gt;0,G193+1,0)</f>
        <v>0</v>
      </c>
      <c r="H197" s="253">
        <f>IF(ISERROR(VLOOKUP(A197,GORLIS!$A$5:$AT$992,4,FALSE)),0,VLOOKUP(A197,GORLIS!$A$5:$AT$992,4,FALSE))</f>
        <v>0</v>
      </c>
      <c r="I197" s="419">
        <f>IF(ISERROR(VLOOKUP(A197,GORLIS!$A$5:$AU$992,32,FALSE)),0,VLOOKUP(A197,GORLIS!$A$5:$AU$992,32,FALSE))</f>
        <v>0</v>
      </c>
      <c r="J197" s="446">
        <f>IF(ISERROR(VLOOKUP(A197,GORLIS!$A$5:$AT$992,9,FALSE)),0,VLOOKUP(A197,GORLIS!$A$5:$AT$992,9,FALSE))</f>
        <v>0</v>
      </c>
      <c r="K197" s="447"/>
      <c r="L197" s="253">
        <f>IF(ISERROR(VLOOKUP(A197,GORLIS!$A$5:$AT$992,12,FALSE)),0,VLOOKUP(A197,GORLIS!$A$5:$AT$992,12,FALSE))</f>
        <v>0</v>
      </c>
      <c r="M197" s="253">
        <f>IF(ISERROR(VLOOKUP(A197,GORLIS!$A$5:$AT$992,16,FALSE)),0,VLOOKUP(A197,GORLIS!$A$5:$AT$992,16,FALSE))</f>
        <v>0</v>
      </c>
      <c r="N197" s="384">
        <f>IF(ISERROR(VLOOKUP(A197,GORLIS!$A$5:$AT$992,21,FALSE)),0,VLOOKUP(A197,GORLIS!$A$5:$AT$992,21,FALSE))</f>
        <v>0</v>
      </c>
      <c r="O197" s="384">
        <f>IF(ISERROR(VLOOKUP(A197,GORLIS!$A$5:$AT$992,25,FALSE)),0,VLOOKUP(A197,GORLIS!$A$5:$AT$992,25,FALSE))</f>
        <v>0</v>
      </c>
      <c r="P197" s="255"/>
      <c r="Q197" s="253">
        <f>IF(ISERROR(VLOOKUP(A197,GORLIS!$A$5:$AT$992,34,FALSE)),0,VLOOKUP(A197,GORLIS!$A$5:$AT$992,34,FALSE))</f>
        <v>0</v>
      </c>
      <c r="R197" s="253">
        <f>IF(ISERROR(VLOOKUP(A197,GORLIS!$A$5:$AY$992,50,FALSE)),0,VLOOKUP(A197,GORLIS!$A$5:$AY$992,50,FALSE))</f>
        <v>0</v>
      </c>
      <c r="S197" s="415">
        <f>IF(ISERROR(VLOOKUP(A197,GORLIS!$A$5:$AT$992,38,FALSE)),0,VLOOKUP(A197,GORLIS!$A$5:$AT$992,38,FALSE))</f>
        <v>0</v>
      </c>
      <c r="T197" s="254">
        <f>IF(ISERROR(VLOOKUP(A197,GORLIS!$A$5:$AT$992,10,FALSE)),0,VLOOKUP(A197,GORLIS!$A$5:$AT$992,10,FALSE))</f>
        <v>0</v>
      </c>
      <c r="U197" s="255"/>
      <c r="V197" s="255"/>
      <c r="W197" s="376">
        <f>SUM(T199+T200+U198+U199+U200+V197+V198+V199+V200)</f>
        <v>0</v>
      </c>
      <c r="X197" s="379">
        <f>IF(ISERROR(VLOOKUP(A197,GORLIS!$A$5:$AT$992,8,FALSE)),0,VLOOKUP(A197,GORLIS!$A$5:$AT$992,8,FALSE))</f>
        <v>0</v>
      </c>
      <c r="Y197" s="376">
        <f>S197-W197</f>
        <v>0</v>
      </c>
      <c r="Z197" s="181"/>
    </row>
    <row r="198" spans="1:26" ht="12.75" customHeight="1">
      <c r="A198" s="439"/>
      <c r="B198" s="441"/>
      <c r="C198" s="198"/>
      <c r="D198" s="198"/>
      <c r="E198" s="460"/>
      <c r="F198" s="175"/>
      <c r="G198" s="444"/>
      <c r="H198" s="256">
        <f>IF(ISERROR(VLOOKUP(A197,GORLIS!$A$5:$AT$992,5,FALSE)),0,VLOOKUP(A197,GORLIS!$A$5:$AT$992,5,FALSE))</f>
        <v>0</v>
      </c>
      <c r="I198" s="420"/>
      <c r="J198" s="448"/>
      <c r="K198" s="449"/>
      <c r="L198" s="256">
        <f>IF(ISERROR(VLOOKUP(A197,GORLIS!$A$5:$AT$992,13,FALSE)),0,VLOOKUP(A197,GORLIS!$A$5:$AT$992,13,FALSE))</f>
        <v>0</v>
      </c>
      <c r="M198" s="256">
        <f>IF(ISERROR(VLOOKUP(A197,GORLIS!$A$5:$AT$992,17,FALSE)),0,VLOOKUP(A197,GORLIS!$A$5:$AT$992,17,FALSE))</f>
        <v>0</v>
      </c>
      <c r="N198" s="385"/>
      <c r="O198" s="385"/>
      <c r="P198" s="258"/>
      <c r="Q198" s="256">
        <f>IF(ISERROR(VLOOKUP(A197,GORLIS!$A$5:$AT$992,36,FALSE)),0,VLOOKUP(A197,GORLIS!$A$5:$AT$992,36,FALSE))</f>
        <v>0</v>
      </c>
      <c r="R198" s="256">
        <f>IF(ISERROR(VLOOKUP(A197,GORLIS!$A$5:$AY$992,51,FALSE)),0,VLOOKUP(A197,GORLIS!$A$5:$AY$992,51,FALSE))</f>
        <v>0</v>
      </c>
      <c r="S198" s="416"/>
      <c r="T198" s="258">
        <f>+S197</f>
        <v>0</v>
      </c>
      <c r="U198" s="258"/>
      <c r="V198" s="258"/>
      <c r="W198" s="377"/>
      <c r="X198" s="380"/>
      <c r="Y198" s="377"/>
      <c r="Z198" s="181"/>
    </row>
    <row r="199" spans="1:26" ht="12.75" customHeight="1">
      <c r="A199" s="439"/>
      <c r="B199" s="441"/>
      <c r="C199" s="198"/>
      <c r="D199" s="198"/>
      <c r="E199" s="460"/>
      <c r="F199" s="175"/>
      <c r="G199" s="444"/>
      <c r="H199" s="256">
        <f>IF(ISERROR(VLOOKUP(A197,GORLIS!$A$5:$AT$992,2,FALSE)),0,VLOOKUP(A197,GORLIS!$A$5:$AT$992,2,FALSE))</f>
        <v>0</v>
      </c>
      <c r="I199" s="403">
        <f>IF(ISERROR(VLOOKUP(A197,GORLIS!$A$5:$AU$992,47,FALSE)),0,VLOOKUP(A197,GORLIS!$A$5:$AU$992,47,FALSE))</f>
        <v>0</v>
      </c>
      <c r="J199" s="448"/>
      <c r="K199" s="449"/>
      <c r="L199" s="256">
        <f>IF(ISERROR(VLOOKUP(A197,GORLIS!$A$5:$AT$992,14,FALSE)),0,VLOOKUP(A197,GORLIS!$A$5:$AT$992,14,FALSE))</f>
        <v>0</v>
      </c>
      <c r="M199" s="256">
        <f>IF(ISERROR(VLOOKUP(A197,GORLIS!$A$5:$AT$992,18,FALSE)),0,VLOOKUP(A197,GORLIS!$A$5:$AT$992,18,FALSE))</f>
        <v>0</v>
      </c>
      <c r="N199" s="385">
        <f>IF(ISERROR(VLOOKUP(A197,GORLIS!$A$5:$AT$992,23,FALSE)),0,VLOOKUP(A197,GORLIS!$A$5:$AT$992,23,FALSE))</f>
        <v>0</v>
      </c>
      <c r="O199" s="385">
        <f>IF(ISERROR(VLOOKUP(A197,GORLIS!$A$5:$AT$992,27,FALSE)),0,VLOOKUP(A197,GORLIS!$A$5:$AT$992,27,FALSE))</f>
        <v>0</v>
      </c>
      <c r="P199" s="258"/>
      <c r="Q199" s="256">
        <f>IF(ISERROR(VLOOKUP(A197,GORLIS!$A$5:$AV$992,48,FALSE)),0,VLOOKUP(A197,GORLIS!$A$5:$AV$992,48,FALSE))</f>
        <v>0</v>
      </c>
      <c r="R199" s="257">
        <f>IF(ISERROR(VLOOKUP(A197,GORLIS!$A$5:$AY$992,31,FALSE)),0,VLOOKUP(A197,GORLIS!$A$5:$AY$992,31,FALSE))</f>
        <v>0</v>
      </c>
      <c r="S199" s="416"/>
      <c r="T199" s="260">
        <f>IF(ISERROR(VLOOKUP(A197,GORLIS!$A$5:$AT$992,42,FALSE)),0,VLOOKUP(A197,GORLIS!$A$5:$AT$992,42,FALSE))</f>
        <v>0</v>
      </c>
      <c r="U199" s="258"/>
      <c r="V199" s="258"/>
      <c r="W199" s="377"/>
      <c r="X199" s="380"/>
      <c r="Y199" s="377"/>
      <c r="Z199" s="181"/>
    </row>
    <row r="200" spans="1:26" ht="12.75" customHeight="1">
      <c r="A200" s="439"/>
      <c r="B200" s="442"/>
      <c r="C200" s="198"/>
      <c r="D200" s="198"/>
      <c r="E200" s="460"/>
      <c r="F200" s="175"/>
      <c r="G200" s="445"/>
      <c r="H200" s="256">
        <f>IF(ISERROR(VLOOKUP(A197,GORLIS!$A$5:$AT$992,6,FALSE)),0,VLOOKUP(A197,GORLIS!$A$5:$AT$992,6,FALSE))</f>
        <v>0</v>
      </c>
      <c r="I200" s="404"/>
      <c r="J200" s="450"/>
      <c r="K200" s="451"/>
      <c r="L200" s="256">
        <f>IF(ISERROR(VLOOKUP(A197,GORLIS!$A$5:$AT$992,15,FALSE)),0,VLOOKUP(A197,GORLIS!$A$5:$AT$992,15,FALSE))</f>
        <v>0</v>
      </c>
      <c r="M200" s="256">
        <f>IF(ISERROR(VLOOKUP(A197,GORLIS!$A$5:$AT$992,19,FALSE)),0,VLOOKUP(A197,GORLIS!$A$5:$AT$992,19,FALSE))</f>
        <v>0</v>
      </c>
      <c r="N200" s="401"/>
      <c r="O200" s="401"/>
      <c r="P200" s="261"/>
      <c r="Q200" s="256">
        <f>IF(ISERROR(VLOOKUP(A197,GORLIS!$A$5:$AW$992,49,FALSE)),0,VLOOKUP(A197,GORLIS!$A$5:$AW$992,49,FALSE))</f>
        <v>0</v>
      </c>
      <c r="R200" s="257">
        <f>IF(ISERROR(VLOOKUP(A197,GORLIS!$A$5:$AY$992,33,FALSE)),0,VLOOKUP(A197,GORLIS!$A$5:$AY$992,33,FALSE))</f>
        <v>0</v>
      </c>
      <c r="S200" s="417"/>
      <c r="T200" s="260">
        <f>IF(ISERROR(VLOOKUP(A197,GORLIS!$A$5:$AT$992,44,FALSE)),0,VLOOKUP(A197,GORLIS!$A$5:$AT$992,44,FALSE))</f>
        <v>0</v>
      </c>
      <c r="U200" s="261"/>
      <c r="V200" s="258"/>
      <c r="W200" s="378"/>
      <c r="X200" s="381"/>
      <c r="Y200" s="378"/>
      <c r="Z200" s="181"/>
    </row>
    <row r="201" spans="1:26" ht="12.75" customHeight="1">
      <c r="A201" s="439"/>
      <c r="B201" s="440">
        <f>IF(G201&gt;0,1,0)</f>
        <v>0</v>
      </c>
      <c r="C201" s="197"/>
      <c r="D201" s="197"/>
      <c r="E201" s="460"/>
      <c r="F201" s="175"/>
      <c r="G201" s="443">
        <f>IF(S201&gt;0,G197+1,0)</f>
        <v>0</v>
      </c>
      <c r="H201" s="253">
        <f>IF(ISERROR(VLOOKUP(A201,GORLIS!$A$5:$AT$992,4,FALSE)),0,VLOOKUP(A201,GORLIS!$A$5:$AT$992,4,FALSE))</f>
        <v>0</v>
      </c>
      <c r="I201" s="419">
        <f>IF(ISERROR(VLOOKUP(A201,GORLIS!$A$5:$AU$992,32,FALSE)),0,VLOOKUP(A201,GORLIS!$A$5:$AU$992,32,FALSE))</f>
        <v>0</v>
      </c>
      <c r="J201" s="446">
        <f>IF(ISERROR(VLOOKUP(A201,GORLIS!$A$5:$AT$992,9,FALSE)),0,VLOOKUP(A201,GORLIS!$A$5:$AT$992,9,FALSE))</f>
        <v>0</v>
      </c>
      <c r="K201" s="447"/>
      <c r="L201" s="253">
        <f>IF(ISERROR(VLOOKUP(A201,GORLIS!$A$5:$AT$992,12,FALSE)),0,VLOOKUP(A201,GORLIS!$A$5:$AT$992,12,FALSE))</f>
        <v>0</v>
      </c>
      <c r="M201" s="253">
        <f>IF(ISERROR(VLOOKUP(A201,GORLIS!$A$5:$AT$992,16,FALSE)),0,VLOOKUP(A201,GORLIS!$A$5:$AT$992,16,FALSE))</f>
        <v>0</v>
      </c>
      <c r="N201" s="384">
        <f>IF(ISERROR(VLOOKUP(A201,GORLIS!$A$5:$AT$992,21,FALSE)),0,VLOOKUP(A201,GORLIS!$A$5:$AT$992,21,FALSE))</f>
        <v>0</v>
      </c>
      <c r="O201" s="384">
        <f>IF(ISERROR(VLOOKUP(A201,GORLIS!$A$5:$AT$992,25,FALSE)),0,VLOOKUP(A201,GORLIS!$A$5:$AT$992,25,FALSE))</f>
        <v>0</v>
      </c>
      <c r="P201" s="255"/>
      <c r="Q201" s="253">
        <f>IF(ISERROR(VLOOKUP(A201,GORLIS!$A$5:$AT$992,34,FALSE)),0,VLOOKUP(A201,GORLIS!$A$5:$AT$992,34,FALSE))</f>
        <v>0</v>
      </c>
      <c r="R201" s="253">
        <f>IF(ISERROR(VLOOKUP(A201,GORLIS!$A$5:$AY$992,50,FALSE)),0,VLOOKUP(A201,GORLIS!$A$5:$AY$992,50,FALSE))</f>
        <v>0</v>
      </c>
      <c r="S201" s="415">
        <f>IF(ISERROR(VLOOKUP(A201,GORLIS!$A$5:$AT$992,38,FALSE)),0,VLOOKUP(A201,GORLIS!$A$5:$AT$992,38,FALSE))</f>
        <v>0</v>
      </c>
      <c r="T201" s="254">
        <f>IF(ISERROR(VLOOKUP(A201,GORLIS!$A$5:$AT$992,10,FALSE)),0,VLOOKUP(A201,GORLIS!$A$5:$AT$992,10,FALSE))</f>
        <v>0</v>
      </c>
      <c r="U201" s="255"/>
      <c r="V201" s="255"/>
      <c r="W201" s="376">
        <f>SUM(T203+T204+U202+U203+U204+V201+V202+V203+V204)</f>
        <v>0</v>
      </c>
      <c r="X201" s="379">
        <f>IF(ISERROR(VLOOKUP(A201,GORLIS!$A$5:$AT$992,8,FALSE)),0,VLOOKUP(A201,GORLIS!$A$5:$AT$992,8,FALSE))</f>
        <v>0</v>
      </c>
      <c r="Y201" s="376">
        <f>S201-W201</f>
        <v>0</v>
      </c>
      <c r="Z201" s="181"/>
    </row>
    <row r="202" spans="1:26" ht="12.75" customHeight="1">
      <c r="A202" s="439"/>
      <c r="B202" s="441"/>
      <c r="C202" s="198"/>
      <c r="D202" s="198"/>
      <c r="E202" s="460"/>
      <c r="F202" s="175"/>
      <c r="G202" s="444"/>
      <c r="H202" s="256">
        <f>IF(ISERROR(VLOOKUP(A201,GORLIS!$A$5:$AT$992,5,FALSE)),0,VLOOKUP(A201,GORLIS!$A$5:$AT$992,5,FALSE))</f>
        <v>0</v>
      </c>
      <c r="I202" s="420"/>
      <c r="J202" s="448"/>
      <c r="K202" s="449"/>
      <c r="L202" s="256">
        <f>IF(ISERROR(VLOOKUP(A201,GORLIS!$A$5:$AT$992,13,FALSE)),0,VLOOKUP(A201,GORLIS!$A$5:$AT$992,13,FALSE))</f>
        <v>0</v>
      </c>
      <c r="M202" s="256">
        <f>IF(ISERROR(VLOOKUP(A201,GORLIS!$A$5:$AT$992,17,FALSE)),0,VLOOKUP(A201,GORLIS!$A$5:$AT$992,17,FALSE))</f>
        <v>0</v>
      </c>
      <c r="N202" s="385"/>
      <c r="O202" s="385"/>
      <c r="P202" s="258"/>
      <c r="Q202" s="256">
        <f>IF(ISERROR(VLOOKUP(A201,GORLIS!$A$5:$AT$992,36,FALSE)),0,VLOOKUP(A201,GORLIS!$A$5:$AT$992,36,FALSE))</f>
        <v>0</v>
      </c>
      <c r="R202" s="256">
        <f>IF(ISERROR(VLOOKUP(A201,GORLIS!$A$5:$AY$992,51,FALSE)),0,VLOOKUP(A201,GORLIS!$A$5:$AY$992,51,FALSE))</f>
        <v>0</v>
      </c>
      <c r="S202" s="416"/>
      <c r="T202" s="258">
        <f>+S201</f>
        <v>0</v>
      </c>
      <c r="U202" s="258"/>
      <c r="V202" s="258"/>
      <c r="W202" s="377"/>
      <c r="X202" s="380"/>
      <c r="Y202" s="377"/>
      <c r="Z202" s="181"/>
    </row>
    <row r="203" spans="1:26" ht="12.75" customHeight="1">
      <c r="A203" s="439"/>
      <c r="B203" s="441"/>
      <c r="C203" s="198"/>
      <c r="D203" s="198"/>
      <c r="E203" s="460"/>
      <c r="F203" s="175"/>
      <c r="G203" s="444"/>
      <c r="H203" s="256">
        <f>IF(ISERROR(VLOOKUP(A201,GORLIS!$A$5:$AT$992,2,FALSE)),0,VLOOKUP(A201,GORLIS!$A$5:$AT$992,2,FALSE))</f>
        <v>0</v>
      </c>
      <c r="I203" s="403">
        <f>IF(ISERROR(VLOOKUP(A201,GORLIS!$A$5:$AU$992,47,FALSE)),0,VLOOKUP(A201,GORLIS!$A$5:$AU$992,47,FALSE))</f>
        <v>0</v>
      </c>
      <c r="J203" s="448"/>
      <c r="K203" s="449"/>
      <c r="L203" s="256">
        <f>IF(ISERROR(VLOOKUP(A201,GORLIS!$A$5:$AT$992,14,FALSE)),0,VLOOKUP(A201,GORLIS!$A$5:$AT$992,14,FALSE))</f>
        <v>0</v>
      </c>
      <c r="M203" s="256">
        <f>IF(ISERROR(VLOOKUP(A201,GORLIS!$A$5:$AT$992,18,FALSE)),0,VLOOKUP(A201,GORLIS!$A$5:$AT$992,18,FALSE))</f>
        <v>0</v>
      </c>
      <c r="N203" s="385">
        <f>IF(ISERROR(VLOOKUP(A201,GORLIS!$A$5:$AT$992,23,FALSE)),0,VLOOKUP(A201,GORLIS!$A$5:$AT$992,23,FALSE))</f>
        <v>0</v>
      </c>
      <c r="O203" s="385">
        <f>IF(ISERROR(VLOOKUP(A201,GORLIS!$A$5:$AT$992,27,FALSE)),0,VLOOKUP(A201,GORLIS!$A$5:$AT$992,27,FALSE))</f>
        <v>0</v>
      </c>
      <c r="P203" s="258"/>
      <c r="Q203" s="256">
        <f>IF(ISERROR(VLOOKUP(A201,GORLIS!$A$5:$AV$992,48,FALSE)),0,VLOOKUP(A201,GORLIS!$A$5:$AV$992,48,FALSE))</f>
        <v>0</v>
      </c>
      <c r="R203" s="257">
        <f>IF(ISERROR(VLOOKUP(A201,GORLIS!$A$5:$AY$992,31,FALSE)),0,VLOOKUP(A201,GORLIS!$A$5:$AY$992,31,FALSE))</f>
        <v>0</v>
      </c>
      <c r="S203" s="416"/>
      <c r="T203" s="260">
        <f>IF(ISERROR(VLOOKUP(A201,GORLIS!$A$5:$AT$992,42,FALSE)),0,VLOOKUP(A201,GORLIS!$A$5:$AT$992,42,FALSE))</f>
        <v>0</v>
      </c>
      <c r="U203" s="258"/>
      <c r="V203" s="258"/>
      <c r="W203" s="377"/>
      <c r="X203" s="380"/>
      <c r="Y203" s="377"/>
      <c r="Z203" s="181"/>
    </row>
    <row r="204" spans="1:26" ht="12.75" customHeight="1">
      <c r="A204" s="439"/>
      <c r="B204" s="442"/>
      <c r="C204" s="198"/>
      <c r="D204" s="198"/>
      <c r="E204" s="460"/>
      <c r="F204" s="175"/>
      <c r="G204" s="445"/>
      <c r="H204" s="256">
        <f>IF(ISERROR(VLOOKUP(A201,GORLIS!$A$5:$AT$992,6,FALSE)),0,VLOOKUP(A201,GORLIS!$A$5:$AT$992,6,FALSE))</f>
        <v>0</v>
      </c>
      <c r="I204" s="404"/>
      <c r="J204" s="450"/>
      <c r="K204" s="451"/>
      <c r="L204" s="256">
        <f>IF(ISERROR(VLOOKUP(A201,GORLIS!$A$5:$AT$992,15,FALSE)),0,VLOOKUP(A201,GORLIS!$A$5:$AT$992,15,FALSE))</f>
        <v>0</v>
      </c>
      <c r="M204" s="256">
        <f>IF(ISERROR(VLOOKUP(A201,GORLIS!$A$5:$AT$992,19,FALSE)),0,VLOOKUP(A201,GORLIS!$A$5:$AT$992,19,FALSE))</f>
        <v>0</v>
      </c>
      <c r="N204" s="401"/>
      <c r="O204" s="401"/>
      <c r="P204" s="261"/>
      <c r="Q204" s="256">
        <f>IF(ISERROR(VLOOKUP(A201,GORLIS!$A$5:$AW$992,49,FALSE)),0,VLOOKUP(A201,GORLIS!$A$5:$AW$992,49,FALSE))</f>
        <v>0</v>
      </c>
      <c r="R204" s="257">
        <f>IF(ISERROR(VLOOKUP(A201,GORLIS!$A$5:$AY$992,33,FALSE)),0,VLOOKUP(A201,GORLIS!$A$5:$AY$992,33,FALSE))</f>
        <v>0</v>
      </c>
      <c r="S204" s="417"/>
      <c r="T204" s="260">
        <f>IF(ISERROR(VLOOKUP(A201,GORLIS!$A$5:$AT$992,44,FALSE)),0,VLOOKUP(A201,GORLIS!$A$5:$AT$992,44,FALSE))</f>
        <v>0</v>
      </c>
      <c r="U204" s="261"/>
      <c r="V204" s="258"/>
      <c r="W204" s="378"/>
      <c r="X204" s="381"/>
      <c r="Y204" s="378"/>
      <c r="Z204" s="181"/>
    </row>
    <row r="205" spans="1:26" ht="12.75" customHeight="1">
      <c r="A205" s="439"/>
      <c r="B205" s="440">
        <f>IF(G205&gt;0,1,0)</f>
        <v>0</v>
      </c>
      <c r="C205" s="197"/>
      <c r="D205" s="197"/>
      <c r="E205" s="460"/>
      <c r="F205" s="175"/>
      <c r="G205" s="443">
        <f>IF(S205&gt;0,G201+1,0)</f>
        <v>0</v>
      </c>
      <c r="H205" s="253">
        <f>IF(ISERROR(VLOOKUP(A205,GORLIS!$A$5:$AT$992,4,FALSE)),0,VLOOKUP(A205,GORLIS!$A$5:$AT$992,4,FALSE))</f>
        <v>0</v>
      </c>
      <c r="I205" s="419">
        <f>IF(ISERROR(VLOOKUP(A205,GORLIS!$A$5:$AU$992,32,FALSE)),0,VLOOKUP(A205,GORLIS!$A$5:$AU$992,32,FALSE))</f>
        <v>0</v>
      </c>
      <c r="J205" s="446">
        <f>IF(ISERROR(VLOOKUP(A205,GORLIS!$A$5:$AT$992,9,FALSE)),0,VLOOKUP(A205,GORLIS!$A$5:$AT$992,9,FALSE))</f>
        <v>0</v>
      </c>
      <c r="K205" s="447"/>
      <c r="L205" s="253">
        <f>IF(ISERROR(VLOOKUP(A205,GORLIS!$A$5:$AT$992,12,FALSE)),0,VLOOKUP(A205,GORLIS!$A$5:$AT$992,12,FALSE))</f>
        <v>0</v>
      </c>
      <c r="M205" s="253">
        <f>IF(ISERROR(VLOOKUP(A205,GORLIS!$A$5:$AT$992,16,FALSE)),0,VLOOKUP(A205,GORLIS!$A$5:$AT$992,16,FALSE))</f>
        <v>0</v>
      </c>
      <c r="N205" s="384">
        <f>IF(ISERROR(VLOOKUP(A205,GORLIS!$A$5:$AT$992,21,FALSE)),0,VLOOKUP(A205,GORLIS!$A$5:$AT$992,21,FALSE))</f>
        <v>0</v>
      </c>
      <c r="O205" s="384">
        <f>IF(ISERROR(VLOOKUP(A205,GORLIS!$A$5:$AT$992,25,FALSE)),0,VLOOKUP(A205,GORLIS!$A$5:$AT$992,25,FALSE))</f>
        <v>0</v>
      </c>
      <c r="P205" s="255"/>
      <c r="Q205" s="253">
        <f>IF(ISERROR(VLOOKUP(A205,GORLIS!$A$5:$AT$992,34,FALSE)),0,VLOOKUP(A205,GORLIS!$A$5:$AT$992,34,FALSE))</f>
        <v>0</v>
      </c>
      <c r="R205" s="253">
        <f>IF(ISERROR(VLOOKUP(A205,GORLIS!$A$5:$AY$992,50,FALSE)),0,VLOOKUP(A205,GORLIS!$A$5:$AY$992,50,FALSE))</f>
        <v>0</v>
      </c>
      <c r="S205" s="415">
        <f>IF(ISERROR(VLOOKUP(A205,GORLIS!$A$5:$AT$992,38,FALSE)),0,VLOOKUP(A205,GORLIS!$A$5:$AT$992,38,FALSE))</f>
        <v>0</v>
      </c>
      <c r="T205" s="254">
        <f>IF(ISERROR(VLOOKUP(A205,GORLIS!$A$5:$AT$992,10,FALSE)),0,VLOOKUP(A205,GORLIS!$A$5:$AT$992,10,FALSE))</f>
        <v>0</v>
      </c>
      <c r="U205" s="255"/>
      <c r="V205" s="255"/>
      <c r="W205" s="376">
        <f>SUM(T207+T208+U206+U207+U208+V205+V206+V207+V208)</f>
        <v>0</v>
      </c>
      <c r="X205" s="379">
        <f>IF(ISERROR(VLOOKUP(A205,GORLIS!$A$5:$AT$992,8,FALSE)),0,VLOOKUP(A205,GORLIS!$A$5:$AT$992,8,FALSE))</f>
        <v>0</v>
      </c>
      <c r="Y205" s="376">
        <f>S205-W205</f>
        <v>0</v>
      </c>
      <c r="Z205" s="181"/>
    </row>
    <row r="206" spans="1:26" ht="12.75" customHeight="1">
      <c r="A206" s="439"/>
      <c r="B206" s="441"/>
      <c r="C206" s="198"/>
      <c r="D206" s="198"/>
      <c r="E206" s="460"/>
      <c r="F206" s="175"/>
      <c r="G206" s="444"/>
      <c r="H206" s="256">
        <f>IF(ISERROR(VLOOKUP(A205,GORLIS!$A$5:$AT$992,5,FALSE)),0,VLOOKUP(A205,GORLIS!$A$5:$AT$992,5,FALSE))</f>
        <v>0</v>
      </c>
      <c r="I206" s="420"/>
      <c r="J206" s="448"/>
      <c r="K206" s="449"/>
      <c r="L206" s="256">
        <f>IF(ISERROR(VLOOKUP(A205,GORLIS!$A$5:$AT$992,13,FALSE)),0,VLOOKUP(A205,GORLIS!$A$5:$AT$992,13,FALSE))</f>
        <v>0</v>
      </c>
      <c r="M206" s="256">
        <f>IF(ISERROR(VLOOKUP(A205,GORLIS!$A$5:$AT$992,17,FALSE)),0,VLOOKUP(A205,GORLIS!$A$5:$AT$992,17,FALSE))</f>
        <v>0</v>
      </c>
      <c r="N206" s="385"/>
      <c r="O206" s="385"/>
      <c r="P206" s="258"/>
      <c r="Q206" s="256">
        <f>IF(ISERROR(VLOOKUP(A205,GORLIS!$A$5:$AT$992,36,FALSE)),0,VLOOKUP(A205,GORLIS!$A$5:$AT$992,36,FALSE))</f>
        <v>0</v>
      </c>
      <c r="R206" s="256">
        <f>IF(ISERROR(VLOOKUP(A205,GORLIS!$A$5:$AY$992,51,FALSE)),0,VLOOKUP(A205,GORLIS!$A$5:$AY$992,51,FALSE))</f>
        <v>0</v>
      </c>
      <c r="S206" s="416"/>
      <c r="T206" s="258">
        <f>+S205</f>
        <v>0</v>
      </c>
      <c r="U206" s="258"/>
      <c r="V206" s="258"/>
      <c r="W206" s="377"/>
      <c r="X206" s="380"/>
      <c r="Y206" s="377"/>
      <c r="Z206" s="181"/>
    </row>
    <row r="207" spans="1:26" ht="12.75" customHeight="1">
      <c r="A207" s="439"/>
      <c r="B207" s="441"/>
      <c r="C207" s="198"/>
      <c r="D207" s="198"/>
      <c r="E207" s="460"/>
      <c r="F207" s="175"/>
      <c r="G207" s="444"/>
      <c r="H207" s="256">
        <f>IF(ISERROR(VLOOKUP(A205,GORLIS!$A$5:$AT$992,2,FALSE)),0,VLOOKUP(A205,GORLIS!$A$5:$AT$992,2,FALSE))</f>
        <v>0</v>
      </c>
      <c r="I207" s="403">
        <f>IF(ISERROR(VLOOKUP(A205,GORLIS!$A$5:$AU$992,47,FALSE)),0,VLOOKUP(A205,GORLIS!$A$5:$AU$992,47,FALSE))</f>
        <v>0</v>
      </c>
      <c r="J207" s="448"/>
      <c r="K207" s="449"/>
      <c r="L207" s="256">
        <f>IF(ISERROR(VLOOKUP(A205,GORLIS!$A$5:$AT$992,14,FALSE)),0,VLOOKUP(A205,GORLIS!$A$5:$AT$992,14,FALSE))</f>
        <v>0</v>
      </c>
      <c r="M207" s="256">
        <f>IF(ISERROR(VLOOKUP(A205,GORLIS!$A$5:$AT$992,18,FALSE)),0,VLOOKUP(A205,GORLIS!$A$5:$AT$992,18,FALSE))</f>
        <v>0</v>
      </c>
      <c r="N207" s="385">
        <f>IF(ISERROR(VLOOKUP(A205,GORLIS!$A$5:$AT$992,23,FALSE)),0,VLOOKUP(A205,GORLIS!$A$5:$AT$992,23,FALSE))</f>
        <v>0</v>
      </c>
      <c r="O207" s="385">
        <f>IF(ISERROR(VLOOKUP(A205,GORLIS!$A$5:$AT$992,27,FALSE)),0,VLOOKUP(A205,GORLIS!$A$5:$AT$992,27,FALSE))</f>
        <v>0</v>
      </c>
      <c r="P207" s="258"/>
      <c r="Q207" s="256">
        <f>IF(ISERROR(VLOOKUP(A205,GORLIS!$A$5:$AV$992,48,FALSE)),0,VLOOKUP(A205,GORLIS!$A$5:$AV$992,48,FALSE))</f>
        <v>0</v>
      </c>
      <c r="R207" s="257">
        <f>IF(ISERROR(VLOOKUP(A205,GORLIS!$A$5:$AY$992,31,FALSE)),0,VLOOKUP(A205,GORLIS!$A$5:$AY$992,31,FALSE))</f>
        <v>0</v>
      </c>
      <c r="S207" s="416"/>
      <c r="T207" s="260">
        <f>IF(ISERROR(VLOOKUP(A205,GORLIS!$A$5:$AT$992,42,FALSE)),0,VLOOKUP(A205,GORLIS!$A$5:$AT$992,42,FALSE))</f>
        <v>0</v>
      </c>
      <c r="U207" s="258"/>
      <c r="V207" s="258"/>
      <c r="W207" s="377"/>
      <c r="X207" s="380"/>
      <c r="Y207" s="377"/>
      <c r="Z207" s="181"/>
    </row>
    <row r="208" spans="1:26" ht="12.75" customHeight="1">
      <c r="A208" s="439"/>
      <c r="B208" s="442"/>
      <c r="C208" s="198"/>
      <c r="D208" s="198"/>
      <c r="E208" s="460"/>
      <c r="F208" s="175"/>
      <c r="G208" s="445"/>
      <c r="H208" s="256">
        <f>IF(ISERROR(VLOOKUP(A205,GORLIS!$A$5:$AT$992,6,FALSE)),0,VLOOKUP(A205,GORLIS!$A$5:$AT$992,6,FALSE))</f>
        <v>0</v>
      </c>
      <c r="I208" s="404"/>
      <c r="J208" s="450"/>
      <c r="K208" s="451"/>
      <c r="L208" s="256">
        <f>IF(ISERROR(VLOOKUP(A205,GORLIS!$A$5:$AT$992,15,FALSE)),0,VLOOKUP(A205,GORLIS!$A$5:$AT$992,15,FALSE))</f>
        <v>0</v>
      </c>
      <c r="M208" s="256">
        <f>IF(ISERROR(VLOOKUP(A205,GORLIS!$A$5:$AT$992,19,FALSE)),0,VLOOKUP(A205,GORLIS!$A$5:$AT$992,19,FALSE))</f>
        <v>0</v>
      </c>
      <c r="N208" s="401"/>
      <c r="O208" s="401"/>
      <c r="P208" s="261"/>
      <c r="Q208" s="256">
        <f>IF(ISERROR(VLOOKUP(A205,GORLIS!$A$5:$AW$992,49,FALSE)),0,VLOOKUP(A205,GORLIS!$A$5:$AW$992,49,FALSE))</f>
        <v>0</v>
      </c>
      <c r="R208" s="257">
        <f>IF(ISERROR(VLOOKUP(A205,GORLIS!$A$5:$AY$992,33,FALSE)),0,VLOOKUP(A205,GORLIS!$A$5:$AY$992,33,FALSE))</f>
        <v>0</v>
      </c>
      <c r="S208" s="417"/>
      <c r="T208" s="260">
        <f>IF(ISERROR(VLOOKUP(A205,GORLIS!$A$5:$AT$992,44,FALSE)),0,VLOOKUP(A205,GORLIS!$A$5:$AT$992,44,FALSE))</f>
        <v>0</v>
      </c>
      <c r="U208" s="261"/>
      <c r="V208" s="258"/>
      <c r="W208" s="378"/>
      <c r="X208" s="381"/>
      <c r="Y208" s="378"/>
      <c r="Z208" s="181"/>
    </row>
    <row r="209" spans="1:26" ht="12.75" customHeight="1">
      <c r="A209" s="439"/>
      <c r="B209" s="440">
        <f>IF(G209&gt;0,1,0)</f>
        <v>0</v>
      </c>
      <c r="C209" s="197"/>
      <c r="D209" s="197"/>
      <c r="E209" s="460"/>
      <c r="F209" s="175"/>
      <c r="G209" s="443">
        <f>IF(S209&gt;0,G205+1,0)</f>
        <v>0</v>
      </c>
      <c r="H209" s="253">
        <f>IF(ISERROR(VLOOKUP(A209,GORLIS!$A$5:$AT$992,4,FALSE)),0,VLOOKUP(A209,GORLIS!$A$5:$AT$992,4,FALSE))</f>
        <v>0</v>
      </c>
      <c r="I209" s="419">
        <f>IF(ISERROR(VLOOKUP(A209,GORLIS!$A$5:$AU$992,32,FALSE)),0,VLOOKUP(A209,GORLIS!$A$5:$AU$992,32,FALSE))</f>
        <v>0</v>
      </c>
      <c r="J209" s="446">
        <f>IF(ISERROR(VLOOKUP(A209,GORLIS!$A$5:$AT$992,9,FALSE)),0,VLOOKUP(A209,GORLIS!$A$5:$AT$992,9,FALSE))</f>
        <v>0</v>
      </c>
      <c r="K209" s="447"/>
      <c r="L209" s="253">
        <f>IF(ISERROR(VLOOKUP(A209,GORLIS!$A$5:$AT$992,12,FALSE)),0,VLOOKUP(A209,GORLIS!$A$5:$AT$992,12,FALSE))</f>
        <v>0</v>
      </c>
      <c r="M209" s="253">
        <f>IF(ISERROR(VLOOKUP(A209,GORLIS!$A$5:$AT$992,16,FALSE)),0,VLOOKUP(A209,GORLIS!$A$5:$AT$992,16,FALSE))</f>
        <v>0</v>
      </c>
      <c r="N209" s="384">
        <f>IF(ISERROR(VLOOKUP(A209,GORLIS!$A$5:$AT$992,21,FALSE)),0,VLOOKUP(A209,GORLIS!$A$5:$AT$992,21,FALSE))</f>
        <v>0</v>
      </c>
      <c r="O209" s="384">
        <f>IF(ISERROR(VLOOKUP(A209,GORLIS!$A$5:$AT$992,25,FALSE)),0,VLOOKUP(A209,GORLIS!$A$5:$AT$992,25,FALSE))</f>
        <v>0</v>
      </c>
      <c r="P209" s="255"/>
      <c r="Q209" s="253">
        <f>IF(ISERROR(VLOOKUP(A209,GORLIS!$A$5:$AT$992,34,FALSE)),0,VLOOKUP(A209,GORLIS!$A$5:$AT$992,34,FALSE))</f>
        <v>0</v>
      </c>
      <c r="R209" s="253">
        <f>IF(ISERROR(VLOOKUP(A209,GORLIS!$A$5:$AY$992,50,FALSE)),0,VLOOKUP(A209,GORLIS!$A$5:$AY$992,50,FALSE))</f>
        <v>0</v>
      </c>
      <c r="S209" s="415">
        <f>IF(ISERROR(VLOOKUP(A209,GORLIS!$A$5:$AT$992,38,FALSE)),0,VLOOKUP(A209,GORLIS!$A$5:$AT$992,38,FALSE))</f>
        <v>0</v>
      </c>
      <c r="T209" s="254">
        <f>IF(ISERROR(VLOOKUP(A209,GORLIS!$A$5:$AT$992,10,FALSE)),0,VLOOKUP(A209,GORLIS!$A$5:$AT$992,10,FALSE))</f>
        <v>0</v>
      </c>
      <c r="U209" s="255"/>
      <c r="V209" s="255"/>
      <c r="W209" s="376">
        <f>SUM(T211+T212+U210+U211+U212+V209+V210+V211+V212)</f>
        <v>0</v>
      </c>
      <c r="X209" s="379">
        <f>IF(ISERROR(VLOOKUP(A209,GORLIS!$A$5:$AT$992,8,FALSE)),0,VLOOKUP(A209,GORLIS!$A$5:$AT$992,8,FALSE))</f>
        <v>0</v>
      </c>
      <c r="Y209" s="376">
        <f>S209-W209</f>
        <v>0</v>
      </c>
      <c r="Z209" s="181"/>
    </row>
    <row r="210" spans="1:26" ht="12.75" customHeight="1">
      <c r="A210" s="439"/>
      <c r="B210" s="441"/>
      <c r="C210" s="198"/>
      <c r="D210" s="198"/>
      <c r="E210" s="460"/>
      <c r="F210" s="175"/>
      <c r="G210" s="444"/>
      <c r="H210" s="256">
        <f>IF(ISERROR(VLOOKUP(A209,GORLIS!$A$5:$AT$992,5,FALSE)),0,VLOOKUP(A209,GORLIS!$A$5:$AT$992,5,FALSE))</f>
        <v>0</v>
      </c>
      <c r="I210" s="420"/>
      <c r="J210" s="448"/>
      <c r="K210" s="449"/>
      <c r="L210" s="256">
        <f>IF(ISERROR(VLOOKUP(A209,GORLIS!$A$5:$AT$992,13,FALSE)),0,VLOOKUP(A209,GORLIS!$A$5:$AT$992,13,FALSE))</f>
        <v>0</v>
      </c>
      <c r="M210" s="256">
        <f>IF(ISERROR(VLOOKUP(A209,GORLIS!$A$5:$AT$992,17,FALSE)),0,VLOOKUP(A209,GORLIS!$A$5:$AT$992,17,FALSE))</f>
        <v>0</v>
      </c>
      <c r="N210" s="385"/>
      <c r="O210" s="385"/>
      <c r="P210" s="258"/>
      <c r="Q210" s="256">
        <f>IF(ISERROR(VLOOKUP(A209,GORLIS!$A$5:$AT$992,36,FALSE)),0,VLOOKUP(A209,GORLIS!$A$5:$AT$992,36,FALSE))</f>
        <v>0</v>
      </c>
      <c r="R210" s="256">
        <f>IF(ISERROR(VLOOKUP(A209,GORLIS!$A$5:$AY$992,51,FALSE)),0,VLOOKUP(A209,GORLIS!$A$5:$AY$992,51,FALSE))</f>
        <v>0</v>
      </c>
      <c r="S210" s="416"/>
      <c r="T210" s="258">
        <f>+S209</f>
        <v>0</v>
      </c>
      <c r="U210" s="258"/>
      <c r="V210" s="258"/>
      <c r="W210" s="377"/>
      <c r="X210" s="380"/>
      <c r="Y210" s="377"/>
      <c r="Z210" s="181"/>
    </row>
    <row r="211" spans="1:26" ht="12.75" customHeight="1">
      <c r="A211" s="439"/>
      <c r="B211" s="441"/>
      <c r="C211" s="198"/>
      <c r="D211" s="198"/>
      <c r="E211" s="460"/>
      <c r="F211" s="175"/>
      <c r="G211" s="444"/>
      <c r="H211" s="256">
        <f>IF(ISERROR(VLOOKUP(A209,GORLIS!$A$5:$AT$992,2,FALSE)),0,VLOOKUP(A209,GORLIS!$A$5:$AT$992,2,FALSE))</f>
        <v>0</v>
      </c>
      <c r="I211" s="403">
        <f>IF(ISERROR(VLOOKUP(A209,GORLIS!$A$5:$AU$992,47,FALSE)),0,VLOOKUP(A209,GORLIS!$A$5:$AU$992,47,FALSE))</f>
        <v>0</v>
      </c>
      <c r="J211" s="448"/>
      <c r="K211" s="449"/>
      <c r="L211" s="256">
        <f>IF(ISERROR(VLOOKUP(A209,GORLIS!$A$5:$AT$992,14,FALSE)),0,VLOOKUP(A209,GORLIS!$A$5:$AT$992,14,FALSE))</f>
        <v>0</v>
      </c>
      <c r="M211" s="256">
        <f>IF(ISERROR(VLOOKUP(A209,GORLIS!$A$5:$AT$992,18,FALSE)),0,VLOOKUP(A209,GORLIS!$A$5:$AT$992,18,FALSE))</f>
        <v>0</v>
      </c>
      <c r="N211" s="385">
        <f>IF(ISERROR(VLOOKUP(A209,GORLIS!$A$5:$AT$992,23,FALSE)),0,VLOOKUP(A209,GORLIS!$A$5:$AT$992,23,FALSE))</f>
        <v>0</v>
      </c>
      <c r="O211" s="385">
        <f>IF(ISERROR(VLOOKUP(A209,GORLIS!$A$5:$AT$992,27,FALSE)),0,VLOOKUP(A209,GORLIS!$A$5:$AT$992,27,FALSE))</f>
        <v>0</v>
      </c>
      <c r="P211" s="258"/>
      <c r="Q211" s="256">
        <f>IF(ISERROR(VLOOKUP(A209,GORLIS!$A$5:$AV$992,48,FALSE)),0,VLOOKUP(A209,GORLIS!$A$5:$AV$992,48,FALSE))</f>
        <v>0</v>
      </c>
      <c r="R211" s="257">
        <f>IF(ISERROR(VLOOKUP(A209,GORLIS!$A$5:$AY$992,31,FALSE)),0,VLOOKUP(A209,GORLIS!$A$5:$AY$992,31,FALSE))</f>
        <v>0</v>
      </c>
      <c r="S211" s="416"/>
      <c r="T211" s="260">
        <f>IF(ISERROR(VLOOKUP(A209,GORLIS!$A$5:$AT$992,42,FALSE)),0,VLOOKUP(A209,GORLIS!$A$5:$AT$992,42,FALSE))</f>
        <v>0</v>
      </c>
      <c r="U211" s="258"/>
      <c r="V211" s="258"/>
      <c r="W211" s="377"/>
      <c r="X211" s="380"/>
      <c r="Y211" s="377"/>
      <c r="Z211" s="181"/>
    </row>
    <row r="212" spans="1:26" ht="12.75" customHeight="1">
      <c r="A212" s="439"/>
      <c r="B212" s="442"/>
      <c r="C212" s="198"/>
      <c r="D212" s="198"/>
      <c r="E212" s="460"/>
      <c r="F212" s="175"/>
      <c r="G212" s="445"/>
      <c r="H212" s="256">
        <f>IF(ISERROR(VLOOKUP(A209,GORLIS!$A$5:$AT$992,6,FALSE)),0,VLOOKUP(A209,GORLIS!$A$5:$AT$992,6,FALSE))</f>
        <v>0</v>
      </c>
      <c r="I212" s="404"/>
      <c r="J212" s="450"/>
      <c r="K212" s="451"/>
      <c r="L212" s="256">
        <f>IF(ISERROR(VLOOKUP(A209,GORLIS!$A$5:$AT$992,15,FALSE)),0,VLOOKUP(A209,GORLIS!$A$5:$AT$992,15,FALSE))</f>
        <v>0</v>
      </c>
      <c r="M212" s="256">
        <f>IF(ISERROR(VLOOKUP(A209,GORLIS!$A$5:$AT$992,19,FALSE)),0,VLOOKUP(A209,GORLIS!$A$5:$AT$992,19,FALSE))</f>
        <v>0</v>
      </c>
      <c r="N212" s="401"/>
      <c r="O212" s="401"/>
      <c r="P212" s="261"/>
      <c r="Q212" s="256">
        <f>IF(ISERROR(VLOOKUP(A209,GORLIS!$A$5:$AW$992,49,FALSE)),0,VLOOKUP(A209,GORLIS!$A$5:$AW$992,49,FALSE))</f>
        <v>0</v>
      </c>
      <c r="R212" s="257">
        <f>IF(ISERROR(VLOOKUP(A209,GORLIS!$A$5:$AY$992,33,FALSE)),0,VLOOKUP(A209,GORLIS!$A$5:$AY$992,33,FALSE))</f>
        <v>0</v>
      </c>
      <c r="S212" s="417"/>
      <c r="T212" s="260">
        <f>IF(ISERROR(VLOOKUP(A209,GORLIS!$A$5:$AT$992,44,FALSE)),0,VLOOKUP(A209,GORLIS!$A$5:$AT$992,44,FALSE))</f>
        <v>0</v>
      </c>
      <c r="U212" s="261"/>
      <c r="V212" s="258"/>
      <c r="W212" s="378"/>
      <c r="X212" s="381"/>
      <c r="Y212" s="378"/>
      <c r="Z212" s="181"/>
    </row>
    <row r="213" spans="5:26" ht="12.75" customHeight="1">
      <c r="E213" s="460"/>
      <c r="F213" s="175"/>
      <c r="G213" s="454" t="s">
        <v>216</v>
      </c>
      <c r="H213" s="455"/>
      <c r="I213" s="455"/>
      <c r="J213" s="455"/>
      <c r="K213" s="455"/>
      <c r="L213" s="262"/>
      <c r="M213" s="262"/>
      <c r="N213" s="262"/>
      <c r="O213" s="262"/>
      <c r="P213" s="262"/>
      <c r="Q213" s="262"/>
      <c r="R213" s="262"/>
      <c r="S213" s="415">
        <f>SUM(S177:S212)</f>
        <v>0</v>
      </c>
      <c r="T213" s="262"/>
      <c r="U213" s="262"/>
      <c r="V213" s="262"/>
      <c r="W213" s="415">
        <f>SUM(W177+W181+W185+W189+W193+W197+W201+W205+W209)</f>
        <v>0</v>
      </c>
      <c r="X213" s="415"/>
      <c r="Y213" s="415">
        <f>SUM(Y177+Y181+Y185+Y189+Y193+Y197+Y201+Y205+Y209)</f>
        <v>0</v>
      </c>
      <c r="Z213" s="177"/>
    </row>
    <row r="214" spans="5:26" ht="12.75" customHeight="1">
      <c r="E214" s="460"/>
      <c r="F214" s="175"/>
      <c r="G214" s="455"/>
      <c r="H214" s="455"/>
      <c r="I214" s="455"/>
      <c r="J214" s="455"/>
      <c r="K214" s="455"/>
      <c r="L214" s="263"/>
      <c r="M214" s="263"/>
      <c r="N214" s="263"/>
      <c r="O214" s="263"/>
      <c r="P214" s="263"/>
      <c r="Q214" s="263"/>
      <c r="R214" s="263"/>
      <c r="S214" s="416"/>
      <c r="T214" s="263"/>
      <c r="U214" s="263"/>
      <c r="V214" s="263"/>
      <c r="W214" s="416"/>
      <c r="X214" s="416"/>
      <c r="Y214" s="416"/>
      <c r="Z214" s="177"/>
    </row>
    <row r="215" spans="5:26" ht="12.75" customHeight="1">
      <c r="E215" s="460"/>
      <c r="F215" s="175"/>
      <c r="G215" s="455"/>
      <c r="H215" s="455"/>
      <c r="I215" s="455"/>
      <c r="J215" s="455"/>
      <c r="K215" s="455"/>
      <c r="L215" s="263"/>
      <c r="M215" s="263"/>
      <c r="N215" s="263"/>
      <c r="O215" s="263"/>
      <c r="P215" s="263"/>
      <c r="Q215" s="263"/>
      <c r="R215" s="263"/>
      <c r="S215" s="416"/>
      <c r="T215" s="263">
        <f>SUM(T179+T183+T187+T191+T195+T199+T203+T207+T211)</f>
        <v>0</v>
      </c>
      <c r="U215" s="263"/>
      <c r="V215" s="263"/>
      <c r="W215" s="416"/>
      <c r="X215" s="416"/>
      <c r="Y215" s="416"/>
      <c r="Z215" s="177"/>
    </row>
    <row r="216" spans="5:26" ht="12.75" customHeight="1">
      <c r="E216" s="460"/>
      <c r="F216" s="175"/>
      <c r="G216" s="455"/>
      <c r="H216" s="455"/>
      <c r="I216" s="455"/>
      <c r="J216" s="455"/>
      <c r="K216" s="455"/>
      <c r="L216" s="264"/>
      <c r="M216" s="264"/>
      <c r="N216" s="264"/>
      <c r="O216" s="264"/>
      <c r="P216" s="264"/>
      <c r="Q216" s="264"/>
      <c r="R216" s="264"/>
      <c r="S216" s="417"/>
      <c r="T216" s="264">
        <f>SUM(T180+T184+T188+T192+T196+T200+T204+T208+T212)</f>
        <v>0</v>
      </c>
      <c r="U216" s="264"/>
      <c r="V216" s="264"/>
      <c r="W216" s="417"/>
      <c r="X216" s="417"/>
      <c r="Y216" s="417"/>
      <c r="Z216" s="177"/>
    </row>
    <row r="217" spans="5:26" ht="12.75">
      <c r="E217" s="460"/>
      <c r="F217" s="175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175"/>
    </row>
    <row r="218" spans="5:26" ht="12.75">
      <c r="E218" s="460"/>
      <c r="F218" s="175"/>
      <c r="G218" s="236"/>
      <c r="H218" s="402" t="str">
        <f>CONCATENATE($V$4," ","Dairesinin"," ",$V$5," ",$Y$5," ","Dönemi Ödemeleri İçin"," ",$S$381,"-TL"," ","Tahakkuk Ettirilmiştir")</f>
        <v>0 Dairesinin Şubat 2016 Dönemi Ödemeleri İçin 0-TL Tahakkuk Ettirilmiştir</v>
      </c>
      <c r="I218" s="402"/>
      <c r="J218" s="402"/>
      <c r="K218" s="402"/>
      <c r="L218" s="402"/>
      <c r="M218" s="402"/>
      <c r="N218" s="402"/>
      <c r="O218" s="402"/>
      <c r="P218" s="402"/>
      <c r="Q218" s="402"/>
      <c r="R218" s="402"/>
      <c r="S218" s="402"/>
      <c r="T218" s="402"/>
      <c r="U218" s="265"/>
      <c r="V218" s="266"/>
      <c r="W218" s="267"/>
      <c r="X218" s="267"/>
      <c r="Y218" s="236"/>
      <c r="Z218" s="175"/>
    </row>
    <row r="219" spans="5:26" ht="12.75">
      <c r="E219" s="460"/>
      <c r="F219" s="175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175"/>
    </row>
    <row r="220" spans="5:26" ht="12.75">
      <c r="E220" s="460"/>
      <c r="F220" s="175"/>
      <c r="G220" s="236"/>
      <c r="H220" s="268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67" t="s">
        <v>217</v>
      </c>
      <c r="T220" s="236"/>
      <c r="U220" s="236"/>
      <c r="V220" s="236"/>
      <c r="W220" s="236"/>
      <c r="X220" s="236"/>
      <c r="Y220" s="236"/>
      <c r="Z220" s="175"/>
    </row>
    <row r="221" spans="5:26" ht="12.75">
      <c r="E221" s="460"/>
      <c r="F221" s="175"/>
      <c r="G221" s="236"/>
      <c r="H221" s="236">
        <v>0</v>
      </c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>
        <f>+'Bilgi Girişi1'!$P$88</f>
        <v>0</v>
      </c>
      <c r="T221" s="236"/>
      <c r="U221" s="236"/>
      <c r="V221" s="236"/>
      <c r="W221" s="236"/>
      <c r="X221" s="236"/>
      <c r="Y221" s="236"/>
      <c r="Z221" s="175"/>
    </row>
    <row r="222" spans="5:26" ht="12.75">
      <c r="E222" s="460"/>
      <c r="F222" s="175"/>
      <c r="G222" s="236"/>
      <c r="H222" s="236">
        <v>0</v>
      </c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>
        <f>+'Bilgi Girişi1'!$P$89</f>
        <v>0</v>
      </c>
      <c r="T222" s="236"/>
      <c r="U222" s="236"/>
      <c r="V222" s="236"/>
      <c r="W222" s="236"/>
      <c r="X222" s="236"/>
      <c r="Y222" s="236"/>
      <c r="Z222" s="175"/>
    </row>
    <row r="223" spans="5:26" ht="12.75">
      <c r="E223" s="460"/>
      <c r="F223" s="175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175"/>
    </row>
    <row r="224" spans="5:26" ht="12.75">
      <c r="E224" s="461" t="s">
        <v>221</v>
      </c>
      <c r="F224" s="175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175"/>
    </row>
    <row r="225" spans="5:26" ht="12.75">
      <c r="E225" s="461"/>
      <c r="F225" s="175"/>
      <c r="G225" s="272"/>
      <c r="H225" s="240"/>
      <c r="I225" s="418"/>
      <c r="J225" s="458"/>
      <c r="K225" s="458"/>
      <c r="L225" s="273"/>
      <c r="M225" s="418"/>
      <c r="N225" s="418"/>
      <c r="O225" s="236"/>
      <c r="P225" s="236"/>
      <c r="Q225" s="236"/>
      <c r="R225" s="236"/>
      <c r="S225" s="236"/>
      <c r="T225" s="236"/>
      <c r="U225" s="389" t="s">
        <v>191</v>
      </c>
      <c r="V225" s="390"/>
      <c r="W225" s="390"/>
      <c r="X225" s="391"/>
      <c r="Y225" s="274">
        <f>Y169+1</f>
        <v>5</v>
      </c>
      <c r="Z225" s="181"/>
    </row>
    <row r="226" spans="5:26" ht="12.75">
      <c r="E226" s="461"/>
      <c r="F226" s="175"/>
      <c r="G226" s="272"/>
      <c r="H226" s="240"/>
      <c r="I226" s="272" t="s">
        <v>228</v>
      </c>
      <c r="J226" s="272"/>
      <c r="K226" s="272"/>
      <c r="L226" s="276"/>
      <c r="M226" s="277"/>
      <c r="N226" s="277"/>
      <c r="O226" s="236"/>
      <c r="P226" s="275"/>
      <c r="Q226" s="236"/>
      <c r="R226" s="236"/>
      <c r="S226" s="236"/>
      <c r="T226" s="236"/>
      <c r="U226" s="278" t="s">
        <v>192</v>
      </c>
      <c r="V226" s="389">
        <f>+'Bilgi Girişi1'!$C$77</f>
        <v>0</v>
      </c>
      <c r="W226" s="390"/>
      <c r="X226" s="390"/>
      <c r="Y226" s="391"/>
      <c r="Z226" s="181"/>
    </row>
    <row r="227" spans="5:26" ht="12.75">
      <c r="E227" s="461"/>
      <c r="F227" s="175"/>
      <c r="G227" s="279"/>
      <c r="H227" s="280"/>
      <c r="I227" s="456"/>
      <c r="J227" s="456"/>
      <c r="K227" s="456"/>
      <c r="L227" s="281"/>
      <c r="M227" s="414"/>
      <c r="N227" s="414"/>
      <c r="O227" s="236"/>
      <c r="P227" s="236"/>
      <c r="Q227" s="236"/>
      <c r="R227" s="236"/>
      <c r="S227" s="236"/>
      <c r="T227" s="267"/>
      <c r="U227" s="278" t="s">
        <v>40</v>
      </c>
      <c r="V227" s="239" t="str">
        <f>VLOOKUP($AG$3,$AH$5:$AI$20,2,FALSE)</f>
        <v>Şubat</v>
      </c>
      <c r="W227" s="389" t="s">
        <v>193</v>
      </c>
      <c r="X227" s="391"/>
      <c r="Y227" s="282">
        <f>+$AG$4</f>
        <v>2016</v>
      </c>
      <c r="Z227" s="181"/>
    </row>
    <row r="228" spans="5:26" ht="12.75" customHeight="1">
      <c r="E228" s="461"/>
      <c r="F228" s="175"/>
      <c r="G228" s="435" t="s">
        <v>195</v>
      </c>
      <c r="H228" s="237" t="s">
        <v>196</v>
      </c>
      <c r="I228" s="238"/>
      <c r="J228" s="238"/>
      <c r="K228" s="238"/>
      <c r="L228" s="239"/>
      <c r="M228" s="240"/>
      <c r="N228" s="240"/>
      <c r="O228" s="238"/>
      <c r="P228" s="238"/>
      <c r="Q228" s="238"/>
      <c r="R228" s="238"/>
      <c r="S228" s="238"/>
      <c r="T228" s="238"/>
      <c r="U228" s="237"/>
      <c r="V228" s="237"/>
      <c r="W228" s="238"/>
      <c r="X228" s="238"/>
      <c r="Y228" s="238"/>
      <c r="Z228" s="181"/>
    </row>
    <row r="229" spans="5:26" ht="36.75" customHeight="1">
      <c r="E229" s="461"/>
      <c r="F229" s="175"/>
      <c r="G229" s="422"/>
      <c r="H229" s="238"/>
      <c r="I229" s="421" t="s">
        <v>149</v>
      </c>
      <c r="J229" s="395" t="s">
        <v>226</v>
      </c>
      <c r="K229" s="396"/>
      <c r="L229" s="241" t="s">
        <v>170</v>
      </c>
      <c r="M229" s="242" t="s">
        <v>173</v>
      </c>
      <c r="N229" s="382" t="s">
        <v>179</v>
      </c>
      <c r="O229" s="382" t="s">
        <v>182</v>
      </c>
      <c r="P229" s="382" t="s">
        <v>183</v>
      </c>
      <c r="Q229" s="243" t="s">
        <v>151</v>
      </c>
      <c r="R229" s="243" t="s">
        <v>243</v>
      </c>
      <c r="S229" s="436" t="s">
        <v>198</v>
      </c>
      <c r="T229" s="244" t="s">
        <v>199</v>
      </c>
      <c r="U229" s="243"/>
      <c r="V229" s="243"/>
      <c r="W229" s="421" t="s">
        <v>200</v>
      </c>
      <c r="X229" s="421" t="s">
        <v>138</v>
      </c>
      <c r="Y229" s="430" t="s">
        <v>201</v>
      </c>
      <c r="Z229" s="181"/>
    </row>
    <row r="230" spans="5:26" ht="63.75">
      <c r="E230" s="461"/>
      <c r="F230" s="175"/>
      <c r="G230" s="422"/>
      <c r="H230" s="245" t="s">
        <v>203</v>
      </c>
      <c r="I230" s="434"/>
      <c r="J230" s="397"/>
      <c r="K230" s="398"/>
      <c r="L230" s="246" t="s">
        <v>227</v>
      </c>
      <c r="M230" s="241" t="s">
        <v>176</v>
      </c>
      <c r="N230" s="383"/>
      <c r="O230" s="383"/>
      <c r="P230" s="383"/>
      <c r="Q230" s="243" t="s">
        <v>158</v>
      </c>
      <c r="R230" s="243" t="s">
        <v>242</v>
      </c>
      <c r="S230" s="422"/>
      <c r="T230" s="247" t="s">
        <v>204</v>
      </c>
      <c r="U230" s="243"/>
      <c r="V230" s="243"/>
      <c r="W230" s="422"/>
      <c r="X230" s="422"/>
      <c r="Y230" s="422"/>
      <c r="Z230" s="181"/>
    </row>
    <row r="231" spans="1:26" ht="51">
      <c r="A231" s="433" t="s">
        <v>206</v>
      </c>
      <c r="B231" s="195"/>
      <c r="C231" s="195"/>
      <c r="D231" s="195"/>
      <c r="E231" s="461"/>
      <c r="F231" s="175"/>
      <c r="G231" s="422"/>
      <c r="H231" s="245" t="s">
        <v>63</v>
      </c>
      <c r="I231" s="421" t="s">
        <v>224</v>
      </c>
      <c r="J231" s="397"/>
      <c r="K231" s="398"/>
      <c r="L231" s="241" t="s">
        <v>172</v>
      </c>
      <c r="M231" s="248" t="s">
        <v>174</v>
      </c>
      <c r="N231" s="382" t="s">
        <v>181</v>
      </c>
      <c r="O231" s="382" t="s">
        <v>177</v>
      </c>
      <c r="P231" s="382" t="s">
        <v>184</v>
      </c>
      <c r="Q231" s="235" t="s">
        <v>238</v>
      </c>
      <c r="R231" s="241" t="s">
        <v>245</v>
      </c>
      <c r="S231" s="422"/>
      <c r="T231" s="247" t="s">
        <v>186</v>
      </c>
      <c r="U231" s="243"/>
      <c r="V231" s="243"/>
      <c r="W231" s="422"/>
      <c r="X231" s="422"/>
      <c r="Y231" s="422"/>
      <c r="Z231" s="181"/>
    </row>
    <row r="232" spans="1:26" ht="63.75">
      <c r="A232" s="433"/>
      <c r="B232" s="195"/>
      <c r="C232" s="195"/>
      <c r="D232" s="195"/>
      <c r="E232" s="461"/>
      <c r="F232" s="175"/>
      <c r="G232" s="423"/>
      <c r="H232" s="245" t="s">
        <v>225</v>
      </c>
      <c r="I232" s="434"/>
      <c r="J232" s="399"/>
      <c r="K232" s="400"/>
      <c r="L232" s="243" t="s">
        <v>175</v>
      </c>
      <c r="M232" s="248" t="s">
        <v>178</v>
      </c>
      <c r="N232" s="383"/>
      <c r="O232" s="383"/>
      <c r="P232" s="383"/>
      <c r="Q232" s="235" t="s">
        <v>240</v>
      </c>
      <c r="R232" s="241" t="s">
        <v>246</v>
      </c>
      <c r="S232" s="423"/>
      <c r="T232" s="247" t="s">
        <v>187</v>
      </c>
      <c r="U232" s="243"/>
      <c r="V232" s="243"/>
      <c r="W232" s="423"/>
      <c r="X232" s="423"/>
      <c r="Y232" s="423"/>
      <c r="Z232" s="181"/>
    </row>
    <row r="233" spans="5:26" ht="12.75">
      <c r="E233" s="461"/>
      <c r="F233" s="175"/>
      <c r="G233" s="405" t="s">
        <v>209</v>
      </c>
      <c r="H233" s="406"/>
      <c r="I233" s="406"/>
      <c r="J233" s="406"/>
      <c r="K233" s="407"/>
      <c r="L233" s="283">
        <f aca="true" t="shared" si="9" ref="L233:Y236">IF($G$237=1,0,+L213)</f>
        <v>0</v>
      </c>
      <c r="M233" s="283">
        <f t="shared" si="9"/>
        <v>0</v>
      </c>
      <c r="N233" s="283">
        <f t="shared" si="9"/>
        <v>0</v>
      </c>
      <c r="O233" s="283">
        <f t="shared" si="9"/>
        <v>0</v>
      </c>
      <c r="P233" s="283">
        <f t="shared" si="9"/>
        <v>0</v>
      </c>
      <c r="Q233" s="283">
        <f t="shared" si="9"/>
        <v>0</v>
      </c>
      <c r="R233" s="283">
        <f t="shared" si="9"/>
        <v>0</v>
      </c>
      <c r="S233" s="283">
        <f t="shared" si="9"/>
        <v>0</v>
      </c>
      <c r="T233" s="283">
        <f t="shared" si="9"/>
        <v>0</v>
      </c>
      <c r="U233" s="283">
        <f t="shared" si="9"/>
        <v>0</v>
      </c>
      <c r="V233" s="283">
        <f t="shared" si="9"/>
        <v>0</v>
      </c>
      <c r="W233" s="283">
        <f t="shared" si="9"/>
        <v>0</v>
      </c>
      <c r="X233" s="283">
        <f t="shared" si="9"/>
        <v>0</v>
      </c>
      <c r="Y233" s="283">
        <f t="shared" si="9"/>
        <v>0</v>
      </c>
      <c r="Z233" s="181"/>
    </row>
    <row r="234" spans="5:26" ht="12.75">
      <c r="E234" s="461"/>
      <c r="F234" s="175"/>
      <c r="G234" s="408"/>
      <c r="H234" s="409"/>
      <c r="I234" s="409"/>
      <c r="J234" s="409"/>
      <c r="K234" s="410"/>
      <c r="L234" s="284">
        <f t="shared" si="9"/>
        <v>0</v>
      </c>
      <c r="M234" s="284">
        <f t="shared" si="9"/>
        <v>0</v>
      </c>
      <c r="N234" s="284">
        <f t="shared" si="9"/>
        <v>0</v>
      </c>
      <c r="O234" s="284">
        <f t="shared" si="9"/>
        <v>0</v>
      </c>
      <c r="P234" s="284">
        <f t="shared" si="9"/>
        <v>0</v>
      </c>
      <c r="Q234" s="284">
        <f t="shared" si="9"/>
        <v>0</v>
      </c>
      <c r="R234" s="284">
        <f t="shared" si="9"/>
        <v>0</v>
      </c>
      <c r="S234" s="284">
        <f t="shared" si="9"/>
        <v>0</v>
      </c>
      <c r="T234" s="284">
        <f t="shared" si="9"/>
        <v>0</v>
      </c>
      <c r="U234" s="284">
        <f t="shared" si="9"/>
        <v>0</v>
      </c>
      <c r="V234" s="284">
        <f t="shared" si="9"/>
        <v>0</v>
      </c>
      <c r="W234" s="284">
        <f t="shared" si="9"/>
        <v>0</v>
      </c>
      <c r="X234" s="284">
        <f t="shared" si="9"/>
        <v>0</v>
      </c>
      <c r="Y234" s="284">
        <f t="shared" si="9"/>
        <v>0</v>
      </c>
      <c r="Z234" s="181"/>
    </row>
    <row r="235" spans="5:26" ht="12.75">
      <c r="E235" s="461"/>
      <c r="F235" s="175"/>
      <c r="G235" s="408"/>
      <c r="H235" s="409"/>
      <c r="I235" s="409"/>
      <c r="J235" s="409"/>
      <c r="K235" s="410"/>
      <c r="L235" s="284">
        <f t="shared" si="9"/>
        <v>0</v>
      </c>
      <c r="M235" s="284">
        <f t="shared" si="9"/>
        <v>0</v>
      </c>
      <c r="N235" s="284">
        <f t="shared" si="9"/>
        <v>0</v>
      </c>
      <c r="O235" s="284">
        <f t="shared" si="9"/>
        <v>0</v>
      </c>
      <c r="P235" s="284">
        <f t="shared" si="9"/>
        <v>0</v>
      </c>
      <c r="Q235" s="284">
        <f t="shared" si="9"/>
        <v>0</v>
      </c>
      <c r="R235" s="284">
        <f t="shared" si="9"/>
        <v>0</v>
      </c>
      <c r="S235" s="284">
        <f t="shared" si="9"/>
        <v>0</v>
      </c>
      <c r="T235" s="284">
        <f t="shared" si="9"/>
        <v>0</v>
      </c>
      <c r="U235" s="284">
        <f t="shared" si="9"/>
        <v>0</v>
      </c>
      <c r="V235" s="284">
        <f t="shared" si="9"/>
        <v>0</v>
      </c>
      <c r="W235" s="284">
        <f t="shared" si="9"/>
        <v>0</v>
      </c>
      <c r="X235" s="284">
        <f t="shared" si="9"/>
        <v>0</v>
      </c>
      <c r="Y235" s="284">
        <f t="shared" si="9"/>
        <v>0</v>
      </c>
      <c r="Z235" s="181"/>
    </row>
    <row r="236" spans="5:26" ht="12.75">
      <c r="E236" s="461"/>
      <c r="F236" s="175"/>
      <c r="G236" s="411"/>
      <c r="H236" s="412"/>
      <c r="I236" s="412"/>
      <c r="J236" s="412"/>
      <c r="K236" s="413"/>
      <c r="L236" s="252">
        <f t="shared" si="9"/>
        <v>0</v>
      </c>
      <c r="M236" s="252">
        <f t="shared" si="9"/>
        <v>0</v>
      </c>
      <c r="N236" s="252">
        <f t="shared" si="9"/>
        <v>0</v>
      </c>
      <c r="O236" s="252">
        <f t="shared" si="9"/>
        <v>0</v>
      </c>
      <c r="P236" s="252">
        <f t="shared" si="9"/>
        <v>0</v>
      </c>
      <c r="Q236" s="252">
        <f t="shared" si="9"/>
        <v>0</v>
      </c>
      <c r="R236" s="252">
        <f t="shared" si="9"/>
        <v>0</v>
      </c>
      <c r="S236" s="252">
        <f t="shared" si="9"/>
        <v>0</v>
      </c>
      <c r="T236" s="252">
        <f t="shared" si="9"/>
        <v>0</v>
      </c>
      <c r="U236" s="252">
        <f t="shared" si="9"/>
        <v>0</v>
      </c>
      <c r="V236" s="252">
        <f t="shared" si="9"/>
        <v>0</v>
      </c>
      <c r="W236" s="252">
        <f t="shared" si="9"/>
        <v>0</v>
      </c>
      <c r="X236" s="252">
        <f t="shared" si="9"/>
        <v>0</v>
      </c>
      <c r="Y236" s="252">
        <f t="shared" si="9"/>
        <v>0</v>
      </c>
      <c r="Z236" s="181"/>
    </row>
    <row r="237" spans="1:26" ht="12.75">
      <c r="A237" s="439"/>
      <c r="B237" s="440">
        <f>IF(G237&gt;0,1,0)</f>
        <v>0</v>
      </c>
      <c r="C237" s="202"/>
      <c r="D237" s="201"/>
      <c r="E237" s="461"/>
      <c r="F237" s="175"/>
      <c r="G237" s="443">
        <f>IF(S237&gt;0,G209+1,0)</f>
        <v>0</v>
      </c>
      <c r="H237" s="253">
        <f>IF(ISERROR(VLOOKUP(A237,GORLIS!$A$5:$AT$992,4,FALSE)),0,VLOOKUP(A237,GORLIS!$A$5:$AT$992,4,FALSE))</f>
        <v>0</v>
      </c>
      <c r="I237" s="419">
        <f>IF(ISERROR(VLOOKUP(A237,GORLIS!$A$5:$AU$992,32,FALSE)),0,VLOOKUP(A237,GORLIS!$A$5:$AU$992,32,FALSE))</f>
        <v>0</v>
      </c>
      <c r="J237" s="446">
        <f>IF(ISERROR(VLOOKUP(A237,GORLIS!$A$5:$AT$992,9,FALSE)),0,VLOOKUP(A237,GORLIS!$A$5:$AT$992,9,FALSE))</f>
        <v>0</v>
      </c>
      <c r="K237" s="447"/>
      <c r="L237" s="253">
        <f>IF(ISERROR(VLOOKUP(A237,GORLIS!$A$5:$AT$992,12,FALSE)),0,VLOOKUP(A237,GORLIS!$A$5:$AT$992,12,FALSE))</f>
        <v>0</v>
      </c>
      <c r="M237" s="253">
        <f>IF(ISERROR(VLOOKUP(A237,GORLIS!$A$5:$AT$992,16,FALSE)),0,VLOOKUP(A237,GORLIS!$A$5:$AT$992,16,FALSE))</f>
        <v>0</v>
      </c>
      <c r="N237" s="384">
        <f>IF(ISERROR(VLOOKUP(A237,GORLIS!$A$5:$AT$992,21,FALSE)),0,VLOOKUP(A237,GORLIS!$A$5:$AT$992,21,FALSE))</f>
        <v>0</v>
      </c>
      <c r="O237" s="384">
        <f>IF(ISERROR(VLOOKUP(A237,GORLIS!$A$5:$AT$992,25,FALSE)),0,VLOOKUP(A237,GORLIS!$A$5:$AT$992,25,FALSE))</f>
        <v>0</v>
      </c>
      <c r="P237" s="384">
        <f>IF(ISERROR(VLOOKUP(A237,GORLIS!$A$5:$AT$992,29,FALSE)),0,VLOOKUP(A237,GORLIS!$A$5:$AT$992,29,FALSE))</f>
        <v>0</v>
      </c>
      <c r="Q237" s="253">
        <f>IF(ISERROR(VLOOKUP(A237,GORLIS!$A$5:$AT$992,34,FALSE)),0,VLOOKUP(A237,GORLIS!$A$5:$AT$992,34,FALSE))</f>
        <v>0</v>
      </c>
      <c r="R237" s="253">
        <f>IF(ISERROR(VLOOKUP(A237,GORLIS!$A$5:$AY$992,50,FALSE)),0,VLOOKUP(A237,GORLIS!$A$5:$AY$992,50,FALSE))</f>
        <v>0</v>
      </c>
      <c r="S237" s="415">
        <f>IF(ISERROR(VLOOKUP(A237,GORLIS!$A$5:$AT$992,38,FALSE)),0,VLOOKUP(A237,GORLIS!$A$5:$AT$992,38,FALSE))</f>
        <v>0</v>
      </c>
      <c r="T237" s="254">
        <f>IF(ISERROR(VLOOKUP(A237,GORLIS!$A$5:$AT$992,10,FALSE)),0,VLOOKUP(A237,GORLIS!$A$5:$AT$992,10,FALSE))</f>
        <v>0</v>
      </c>
      <c r="U237" s="255"/>
      <c r="V237" s="255"/>
      <c r="W237" s="376">
        <f>SUM(T239+T240+U238+U239+U240+V237+V238+V239+V240)</f>
        <v>0</v>
      </c>
      <c r="X237" s="379">
        <f>IF(ISERROR(VLOOKUP(A237,GORLIS!$A$5:$AT$992,8,FALSE)),0,VLOOKUP(A237,GORLIS!$A$5:$AT$992,8,FALSE))</f>
        <v>0</v>
      </c>
      <c r="Y237" s="376">
        <f>S237-W237</f>
        <v>0</v>
      </c>
      <c r="Z237" s="177"/>
    </row>
    <row r="238" spans="1:26" ht="12.75">
      <c r="A238" s="439"/>
      <c r="B238" s="441"/>
      <c r="C238" s="202"/>
      <c r="D238" s="201"/>
      <c r="E238" s="461"/>
      <c r="F238" s="175"/>
      <c r="G238" s="444"/>
      <c r="H238" s="256">
        <f>IF(ISERROR(VLOOKUP(A237,GORLIS!$A$5:$AT$992,5,FALSE)),0,VLOOKUP(A237,GORLIS!$A$5:$AT$992,5,FALSE))</f>
        <v>0</v>
      </c>
      <c r="I238" s="420"/>
      <c r="J238" s="448"/>
      <c r="K238" s="449"/>
      <c r="L238" s="256">
        <f>IF(ISERROR(VLOOKUP(A237,GORLIS!$A$5:$AT$992,13,FALSE)),0,VLOOKUP(A237,GORLIS!$A$5:$AT$992,13,FALSE))</f>
        <v>0</v>
      </c>
      <c r="M238" s="256">
        <f>IF(ISERROR(VLOOKUP(A237,GORLIS!$A$5:$AT$992,17,FALSE)),0,VLOOKUP(A237,GORLIS!$A$5:$AT$992,17,FALSE))</f>
        <v>0</v>
      </c>
      <c r="N238" s="385"/>
      <c r="O238" s="385"/>
      <c r="P238" s="385"/>
      <c r="Q238" s="256">
        <f>IF(ISERROR(VLOOKUP(A237,GORLIS!$A$5:$AT$992,36,FALSE)),0,VLOOKUP(A237,GORLIS!$A$5:$AT$992,36,FALSE))</f>
        <v>0</v>
      </c>
      <c r="R238" s="256">
        <f>IF(ISERROR(VLOOKUP(A237,GORLIS!$A$5:$AY$992,51,FALSE)),0,VLOOKUP(A237,GORLIS!$A$5:$AY$992,51,FALSE))</f>
        <v>0</v>
      </c>
      <c r="S238" s="416"/>
      <c r="T238" s="258">
        <f>+S237</f>
        <v>0</v>
      </c>
      <c r="U238" s="258"/>
      <c r="V238" s="258"/>
      <c r="W238" s="377"/>
      <c r="X238" s="380"/>
      <c r="Y238" s="377"/>
      <c r="Z238" s="177"/>
    </row>
    <row r="239" spans="1:26" ht="12.75">
      <c r="A239" s="439"/>
      <c r="B239" s="441"/>
      <c r="C239" s="202"/>
      <c r="D239" s="201"/>
      <c r="E239" s="461"/>
      <c r="F239" s="175"/>
      <c r="G239" s="444"/>
      <c r="H239" s="256">
        <f>IF(ISERROR(VLOOKUP(A237,GORLIS!$A$5:$AT$992,2,FALSE)),0,VLOOKUP(A237,GORLIS!$A$5:$AT$992,2,FALSE))</f>
        <v>0</v>
      </c>
      <c r="I239" s="403">
        <f>IF(ISERROR(VLOOKUP(A237,GORLIS!$A$5:$AU$992,47,FALSE)),0,VLOOKUP(A237,GORLIS!$A$5:$AU$992,47,FALSE))</f>
        <v>0</v>
      </c>
      <c r="J239" s="448"/>
      <c r="K239" s="449"/>
      <c r="L239" s="256">
        <f>IF(ISERROR(VLOOKUP(A237,GORLIS!$A$5:$AT$992,14,FALSE)),0,VLOOKUP(A237,GORLIS!$A$5:$AT$992,14,FALSE))</f>
        <v>0</v>
      </c>
      <c r="M239" s="256">
        <f>IF(ISERROR(VLOOKUP(A237,GORLIS!$A$5:$AT$992,18,FALSE)),0,VLOOKUP(A237,GORLIS!$A$5:$AT$992,18,FALSE))</f>
        <v>0</v>
      </c>
      <c r="N239" s="385">
        <f>IF(ISERROR(VLOOKUP(A237,GORLIS!$A$5:$AT$992,23,FALSE)),0,VLOOKUP(A237,GORLIS!$A$5:$AT$992,23,FALSE))</f>
        <v>0</v>
      </c>
      <c r="O239" s="385">
        <f>IF(ISERROR(VLOOKUP(A237,GORLIS!$A$5:$AT$992,27,FALSE)),0,VLOOKUP(A237,GORLIS!$A$5:$AT$992,27,FALSE))</f>
        <v>0</v>
      </c>
      <c r="P239" s="385">
        <f>IF(ISERROR(VLOOKUP(A237,GORLIS!$A$5:$AT$992,30,FALSE)),0,VLOOKUP(A237,GORLIS!$A$5:$AT$992,30,FALSE))</f>
        <v>0</v>
      </c>
      <c r="Q239" s="256">
        <f>IF(ISERROR(VLOOKUP(A237,GORLIS!$A$5:$AV$992,48,FALSE)),0,VLOOKUP(A237,GORLIS!$A$5:$AV$992,48,FALSE))</f>
        <v>0</v>
      </c>
      <c r="R239" s="257">
        <f>IF(ISERROR(VLOOKUP(A237,GORLIS!$A$5:$AY$992,31,FALSE)),0,VLOOKUP(A237,GORLIS!$A$5:$AY$992,31,FALSE))</f>
        <v>0</v>
      </c>
      <c r="S239" s="416"/>
      <c r="T239" s="260">
        <f>IF(ISERROR(VLOOKUP(A237,GORLIS!$A$5:$AT$992,42,FALSE)),0,VLOOKUP(A237,GORLIS!$A$5:$AT$992,42,FALSE))</f>
        <v>0</v>
      </c>
      <c r="U239" s="258"/>
      <c r="V239" s="258"/>
      <c r="W239" s="377"/>
      <c r="X239" s="380"/>
      <c r="Y239" s="377"/>
      <c r="Z239" s="177"/>
    </row>
    <row r="240" spans="1:26" ht="12.75">
      <c r="A240" s="439"/>
      <c r="B240" s="442"/>
      <c r="C240" s="202"/>
      <c r="D240" s="201"/>
      <c r="E240" s="461"/>
      <c r="F240" s="175"/>
      <c r="G240" s="445"/>
      <c r="H240" s="256">
        <f>IF(ISERROR(VLOOKUP(A237,GORLIS!$A$5:$AT$992,6,FALSE)),0,VLOOKUP(A237,GORLIS!$A$5:$AT$992,6,FALSE))</f>
        <v>0</v>
      </c>
      <c r="I240" s="404"/>
      <c r="J240" s="450"/>
      <c r="K240" s="451"/>
      <c r="L240" s="256">
        <f>IF(ISERROR(VLOOKUP(A237,GORLIS!$A$5:$AT$992,15,FALSE)),0,VLOOKUP(A237,GORLIS!$A$5:$AT$992,15,FALSE))</f>
        <v>0</v>
      </c>
      <c r="M240" s="256">
        <f>IF(ISERROR(VLOOKUP(A237,GORLIS!$A$5:$AT$992,19,FALSE)),0,VLOOKUP(A237,GORLIS!$A$5:$AT$992,19,FALSE))</f>
        <v>0</v>
      </c>
      <c r="N240" s="401"/>
      <c r="O240" s="401"/>
      <c r="P240" s="401"/>
      <c r="Q240" s="256">
        <f>IF(ISERROR(VLOOKUP(A237,GORLIS!$A$5:$AW$992,49,FALSE)),0,VLOOKUP(A237,GORLIS!$A$5:$AW$992,49,FALSE))</f>
        <v>0</v>
      </c>
      <c r="R240" s="257">
        <f>IF(ISERROR(VLOOKUP(A237,GORLIS!$A$5:$AY$992,33,FALSE)),0,VLOOKUP(A237,GORLIS!$A$5:$AY$992,33,FALSE))</f>
        <v>0</v>
      </c>
      <c r="S240" s="417"/>
      <c r="T240" s="260">
        <f>IF(ISERROR(VLOOKUP(A237,GORLIS!$A$5:$AT$992,44,FALSE)),0,VLOOKUP(A237,GORLIS!$A$5:$AT$992,44,FALSE))</f>
        <v>0</v>
      </c>
      <c r="U240" s="261"/>
      <c r="V240" s="258"/>
      <c r="W240" s="378"/>
      <c r="X240" s="381"/>
      <c r="Y240" s="378"/>
      <c r="Z240" s="177"/>
    </row>
    <row r="241" spans="1:26" ht="12.75" customHeight="1">
      <c r="A241" s="439"/>
      <c r="B241" s="440">
        <f>IF(G241&gt;0,1,0)</f>
        <v>0</v>
      </c>
      <c r="C241" s="197"/>
      <c r="D241" s="201"/>
      <c r="E241" s="461"/>
      <c r="F241" s="175"/>
      <c r="G241" s="443">
        <f>IF(S241&gt;0,G237+1,0)</f>
        <v>0</v>
      </c>
      <c r="H241" s="253">
        <f>IF(ISERROR(VLOOKUP(A241,GORLIS!$A$5:$AT$992,4,FALSE)),0,VLOOKUP(A241,GORLIS!$A$5:$AT$992,4,FALSE))</f>
        <v>0</v>
      </c>
      <c r="I241" s="419">
        <f>IF(ISERROR(VLOOKUP(A241,GORLIS!$A$5:$AU$992,32,FALSE)),0,VLOOKUP(A241,GORLIS!$A$5:$AU$992,32,FALSE))</f>
        <v>0</v>
      </c>
      <c r="J241" s="446">
        <f>IF(ISERROR(VLOOKUP(A241,GORLIS!$A$5:$AT$992,9,FALSE)),0,VLOOKUP(A241,GORLIS!$A$5:$AT$992,9,FALSE))</f>
        <v>0</v>
      </c>
      <c r="K241" s="447"/>
      <c r="L241" s="253">
        <f>IF(ISERROR(VLOOKUP(A241,GORLIS!$A$5:$AT$992,12,FALSE)),0,VLOOKUP(A241,GORLIS!$A$5:$AT$992,12,FALSE))</f>
        <v>0</v>
      </c>
      <c r="M241" s="253">
        <f>IF(ISERROR(VLOOKUP(A241,GORLIS!$A$5:$AT$992,16,FALSE)),0,VLOOKUP(A241,GORLIS!$A$5:$AT$992,16,FALSE))</f>
        <v>0</v>
      </c>
      <c r="N241" s="384">
        <f>IF(ISERROR(VLOOKUP(A241,GORLIS!$A$5:$AT$992,21,FALSE)),0,VLOOKUP(A241,GORLIS!$A$5:$AT$992,21,FALSE))</f>
        <v>0</v>
      </c>
      <c r="O241" s="384">
        <f>IF(ISERROR(VLOOKUP(A241,GORLIS!$A$5:$AT$992,25,FALSE)),0,VLOOKUP(A241,GORLIS!$A$5:$AT$992,25,FALSE))</f>
        <v>0</v>
      </c>
      <c r="P241" s="255"/>
      <c r="Q241" s="253">
        <f>IF(ISERROR(VLOOKUP(A241,GORLIS!$A$5:$AT$992,34,FALSE)),0,VLOOKUP(A241,GORLIS!$A$5:$AT$992,34,FALSE))</f>
        <v>0</v>
      </c>
      <c r="R241" s="253">
        <f>IF(ISERROR(VLOOKUP(A241,GORLIS!$A$5:$AY$992,50,FALSE)),0,VLOOKUP(A241,GORLIS!$A$5:$AY$992,50,FALSE))</f>
        <v>0</v>
      </c>
      <c r="S241" s="415">
        <f>IF(ISERROR(VLOOKUP(A241,GORLIS!$A$5:$AT$992,38,FALSE)),0,VLOOKUP(A241,GORLIS!$A$5:$AT$992,38,FALSE))</f>
        <v>0</v>
      </c>
      <c r="T241" s="254">
        <f>IF(ISERROR(VLOOKUP(A241,GORLIS!$A$5:$AT$992,10,FALSE)),0,VLOOKUP(A241,GORLIS!$A$5:$AT$992,10,FALSE))</f>
        <v>0</v>
      </c>
      <c r="U241" s="255"/>
      <c r="V241" s="255"/>
      <c r="W241" s="376">
        <f>SUM(T243+T244+U242+U243+U244+V241+V242+V243+V244)</f>
        <v>0</v>
      </c>
      <c r="X241" s="379">
        <f>IF(ISERROR(VLOOKUP(A241,GORLIS!$A$5:$AT$992,8,FALSE)),0,VLOOKUP(A241,GORLIS!$A$5:$AT$992,8,FALSE))</f>
        <v>0</v>
      </c>
      <c r="Y241" s="376">
        <f>S241-W241</f>
        <v>0</v>
      </c>
      <c r="Z241" s="181"/>
    </row>
    <row r="242" spans="1:26" ht="12.75" customHeight="1">
      <c r="A242" s="439"/>
      <c r="B242" s="441"/>
      <c r="C242" s="198"/>
      <c r="D242" s="198"/>
      <c r="E242" s="461"/>
      <c r="F242" s="175"/>
      <c r="G242" s="444"/>
      <c r="H242" s="256">
        <f>IF(ISERROR(VLOOKUP(A241,GORLIS!$A$5:$AT$992,5,FALSE)),0,VLOOKUP(A241,GORLIS!$A$5:$AT$992,5,FALSE))</f>
        <v>0</v>
      </c>
      <c r="I242" s="420"/>
      <c r="J242" s="448"/>
      <c r="K242" s="449"/>
      <c r="L242" s="256">
        <f>IF(ISERROR(VLOOKUP(A241,GORLIS!$A$5:$AT$992,13,FALSE)),0,VLOOKUP(A241,GORLIS!$A$5:$AT$992,13,FALSE))</f>
        <v>0</v>
      </c>
      <c r="M242" s="256">
        <f>IF(ISERROR(VLOOKUP(A241,GORLIS!$A$5:$AT$992,17,FALSE)),0,VLOOKUP(A241,GORLIS!$A$5:$AT$992,17,FALSE))</f>
        <v>0</v>
      </c>
      <c r="N242" s="385"/>
      <c r="O242" s="385"/>
      <c r="P242" s="258"/>
      <c r="Q242" s="256">
        <f>IF(ISERROR(VLOOKUP(A241,GORLIS!$A$5:$AT$992,36,FALSE)),0,VLOOKUP(A241,GORLIS!$A$5:$AT$992,36,FALSE))</f>
        <v>0</v>
      </c>
      <c r="R242" s="256">
        <f>IF(ISERROR(VLOOKUP(A241,GORLIS!$A$5:$AY$992,51,FALSE)),0,VLOOKUP(A241,GORLIS!$A$5:$AY$992,51,FALSE))</f>
        <v>0</v>
      </c>
      <c r="S242" s="416"/>
      <c r="T242" s="258">
        <f>+S241</f>
        <v>0</v>
      </c>
      <c r="U242" s="258"/>
      <c r="V242" s="258"/>
      <c r="W242" s="377"/>
      <c r="X242" s="380"/>
      <c r="Y242" s="377"/>
      <c r="Z242" s="181"/>
    </row>
    <row r="243" spans="1:26" ht="12.75" customHeight="1">
      <c r="A243" s="439"/>
      <c r="B243" s="441"/>
      <c r="C243" s="198"/>
      <c r="D243" s="198"/>
      <c r="E243" s="461"/>
      <c r="F243" s="175"/>
      <c r="G243" s="444"/>
      <c r="H243" s="256">
        <f>IF(ISERROR(VLOOKUP(A241,GORLIS!$A$5:$AT$992,2,FALSE)),0,VLOOKUP(A241,GORLIS!$A$5:$AT$992,2,FALSE))</f>
        <v>0</v>
      </c>
      <c r="I243" s="403">
        <f>IF(ISERROR(VLOOKUP(A241,GORLIS!$A$5:$AU$992,47,FALSE)),0,VLOOKUP(A241,GORLIS!$A$5:$AU$992,47,FALSE))</f>
        <v>0</v>
      </c>
      <c r="J243" s="448"/>
      <c r="K243" s="449"/>
      <c r="L243" s="256">
        <f>IF(ISERROR(VLOOKUP(A241,GORLIS!$A$5:$AT$992,14,FALSE)),0,VLOOKUP(A241,GORLIS!$A$5:$AT$992,14,FALSE))</f>
        <v>0</v>
      </c>
      <c r="M243" s="256">
        <f>IF(ISERROR(VLOOKUP(A241,GORLIS!$A$5:$AT$992,18,FALSE)),0,VLOOKUP(A241,GORLIS!$A$5:$AT$992,18,FALSE))</f>
        <v>0</v>
      </c>
      <c r="N243" s="385">
        <f>IF(ISERROR(VLOOKUP(A241,GORLIS!$A$5:$AT$992,23,FALSE)),0,VLOOKUP(A241,GORLIS!$A$5:$AT$992,23,FALSE))</f>
        <v>0</v>
      </c>
      <c r="O243" s="385">
        <f>IF(ISERROR(VLOOKUP(A241,GORLIS!$A$5:$AT$992,27,FALSE)),0,VLOOKUP(A241,GORLIS!$A$5:$AT$992,27,FALSE))</f>
        <v>0</v>
      </c>
      <c r="P243" s="258"/>
      <c r="Q243" s="256">
        <f>IF(ISERROR(VLOOKUP(A241,GORLIS!$A$5:$AV$992,48,FALSE)),0,VLOOKUP(A241,GORLIS!$A$5:$AV$992,48,FALSE))</f>
        <v>0</v>
      </c>
      <c r="R243" s="257">
        <f>IF(ISERROR(VLOOKUP(A241,GORLIS!$A$5:$AY$992,31,FALSE)),0,VLOOKUP(A241,GORLIS!$A$5:$AY$992,31,FALSE))</f>
        <v>0</v>
      </c>
      <c r="S243" s="416"/>
      <c r="T243" s="260">
        <f>IF(ISERROR(VLOOKUP(A241,GORLIS!$A$5:$AT$992,42,FALSE)),0,VLOOKUP(A241,GORLIS!$A$5:$AT$992,42,FALSE))</f>
        <v>0</v>
      </c>
      <c r="U243" s="258"/>
      <c r="V243" s="258"/>
      <c r="W243" s="377"/>
      <c r="X243" s="380"/>
      <c r="Y243" s="377"/>
      <c r="Z243" s="181"/>
    </row>
    <row r="244" spans="1:26" ht="12.75" customHeight="1">
      <c r="A244" s="439"/>
      <c r="B244" s="442"/>
      <c r="C244" s="198"/>
      <c r="D244" s="198"/>
      <c r="E244" s="461"/>
      <c r="F244" s="175"/>
      <c r="G244" s="445"/>
      <c r="H244" s="256">
        <f>IF(ISERROR(VLOOKUP(A241,GORLIS!$A$5:$AT$992,6,FALSE)),0,VLOOKUP(A241,GORLIS!$A$5:$AT$992,6,FALSE))</f>
        <v>0</v>
      </c>
      <c r="I244" s="404"/>
      <c r="J244" s="450"/>
      <c r="K244" s="451"/>
      <c r="L244" s="256">
        <f>IF(ISERROR(VLOOKUP(A241,GORLIS!$A$5:$AT$992,15,FALSE)),0,VLOOKUP(A241,GORLIS!$A$5:$AT$992,15,FALSE))</f>
        <v>0</v>
      </c>
      <c r="M244" s="256">
        <f>IF(ISERROR(VLOOKUP(A241,GORLIS!$A$5:$AT$992,19,FALSE)),0,VLOOKUP(A241,GORLIS!$A$5:$AT$992,19,FALSE))</f>
        <v>0</v>
      </c>
      <c r="N244" s="401"/>
      <c r="O244" s="401"/>
      <c r="P244" s="261"/>
      <c r="Q244" s="256">
        <f>IF(ISERROR(VLOOKUP(A241,GORLIS!$A$5:$AW$992,49,FALSE)),0,VLOOKUP(A241,GORLIS!$A$5:$AW$992,49,FALSE))</f>
        <v>0</v>
      </c>
      <c r="R244" s="257">
        <f>IF(ISERROR(VLOOKUP(A241,GORLIS!$A$5:$AY$992,33,FALSE)),0,VLOOKUP(A241,GORLIS!$A$5:$AY$992,33,FALSE))</f>
        <v>0</v>
      </c>
      <c r="S244" s="417"/>
      <c r="T244" s="260">
        <f>IF(ISERROR(VLOOKUP(A241,GORLIS!$A$5:$AT$992,44,FALSE)),0,VLOOKUP(A241,GORLIS!$A$5:$AT$992,44,FALSE))</f>
        <v>0</v>
      </c>
      <c r="U244" s="261"/>
      <c r="V244" s="258"/>
      <c r="W244" s="378"/>
      <c r="X244" s="381"/>
      <c r="Y244" s="378"/>
      <c r="Z244" s="181"/>
    </row>
    <row r="245" spans="1:26" ht="12.75" customHeight="1">
      <c r="A245" s="439"/>
      <c r="B245" s="440">
        <f>IF(G245&gt;0,1,0)</f>
        <v>0</v>
      </c>
      <c r="C245" s="197"/>
      <c r="D245" s="197"/>
      <c r="E245" s="461"/>
      <c r="F245" s="175"/>
      <c r="G245" s="443">
        <f>IF(S245&gt;0,G241+1,0)</f>
        <v>0</v>
      </c>
      <c r="H245" s="253">
        <f>IF(ISERROR(VLOOKUP(A245,GORLIS!$A$5:$AT$992,4,FALSE)),0,VLOOKUP(A245,GORLIS!$A$5:$AT$992,4,FALSE))</f>
        <v>0</v>
      </c>
      <c r="I245" s="419">
        <f>IF(ISERROR(VLOOKUP(A245,GORLIS!$A$5:$AU$992,32,FALSE)),0,VLOOKUP(A245,GORLIS!$A$5:$AU$992,32,FALSE))</f>
        <v>0</v>
      </c>
      <c r="J245" s="446">
        <f>IF(ISERROR(VLOOKUP(A245,GORLIS!$A$5:$AT$992,9,FALSE)),0,VLOOKUP(A245,GORLIS!$A$5:$AT$992,9,FALSE))</f>
        <v>0</v>
      </c>
      <c r="K245" s="447"/>
      <c r="L245" s="253">
        <f>IF(ISERROR(VLOOKUP(A245,GORLIS!$A$5:$AT$992,12,FALSE)),0,VLOOKUP(A245,GORLIS!$A$5:$AT$992,12,FALSE))</f>
        <v>0</v>
      </c>
      <c r="M245" s="253">
        <f>IF(ISERROR(VLOOKUP(A245,GORLIS!$A$5:$AT$992,16,FALSE)),0,VLOOKUP(A245,GORLIS!$A$5:$AT$992,16,FALSE))</f>
        <v>0</v>
      </c>
      <c r="N245" s="384">
        <f>IF(ISERROR(VLOOKUP(A245,GORLIS!$A$5:$AT$992,21,FALSE)),0,VLOOKUP(A245,GORLIS!$A$5:$AT$992,21,FALSE))</f>
        <v>0</v>
      </c>
      <c r="O245" s="384">
        <f>IF(ISERROR(VLOOKUP(A245,GORLIS!$A$5:$AT$992,25,FALSE)),0,VLOOKUP(A245,GORLIS!$A$5:$AT$992,25,FALSE))</f>
        <v>0</v>
      </c>
      <c r="P245" s="255"/>
      <c r="Q245" s="253">
        <f>IF(ISERROR(VLOOKUP(A245,GORLIS!$A$5:$AT$992,34,FALSE)),0,VLOOKUP(A245,GORLIS!$A$5:$AT$992,34,FALSE))</f>
        <v>0</v>
      </c>
      <c r="R245" s="253">
        <f>IF(ISERROR(VLOOKUP(A245,GORLIS!$A$5:$AY$992,50,FALSE)),0,VLOOKUP(A245,GORLIS!$A$5:$AY$992,50,FALSE))</f>
        <v>0</v>
      </c>
      <c r="S245" s="415">
        <f>IF(ISERROR(VLOOKUP(A245,GORLIS!$A$5:$AT$992,38,FALSE)),0,VLOOKUP(A245,GORLIS!$A$5:$AT$992,38,FALSE))</f>
        <v>0</v>
      </c>
      <c r="T245" s="254">
        <f>IF(ISERROR(VLOOKUP(A245,GORLIS!$A$5:$AT$992,10,FALSE)),0,VLOOKUP(A245,GORLIS!$A$5:$AT$992,10,FALSE))</f>
        <v>0</v>
      </c>
      <c r="U245" s="255"/>
      <c r="V245" s="255"/>
      <c r="W245" s="376">
        <f>SUM(T247+T248+U246+U247+U248+V245+V246+V247+V248)</f>
        <v>0</v>
      </c>
      <c r="X245" s="379">
        <f>IF(ISERROR(VLOOKUP(A245,GORLIS!$A$5:$AT$992,8,FALSE)),0,VLOOKUP(A245,GORLIS!$A$5:$AT$992,8,FALSE))</f>
        <v>0</v>
      </c>
      <c r="Y245" s="376">
        <f>S245-W245</f>
        <v>0</v>
      </c>
      <c r="Z245" s="181"/>
    </row>
    <row r="246" spans="1:26" ht="12.75" customHeight="1">
      <c r="A246" s="439"/>
      <c r="B246" s="441"/>
      <c r="C246" s="198"/>
      <c r="D246" s="198"/>
      <c r="E246" s="461"/>
      <c r="F246" s="175"/>
      <c r="G246" s="444"/>
      <c r="H246" s="256">
        <f>IF(ISERROR(VLOOKUP(A245,GORLIS!$A$5:$AT$992,5,FALSE)),0,VLOOKUP(A245,GORLIS!$A$5:$AT$992,5,FALSE))</f>
        <v>0</v>
      </c>
      <c r="I246" s="420"/>
      <c r="J246" s="448"/>
      <c r="K246" s="449"/>
      <c r="L246" s="256">
        <f>IF(ISERROR(VLOOKUP(A245,GORLIS!$A$5:$AT$992,13,FALSE)),0,VLOOKUP(A245,GORLIS!$A$5:$AT$992,13,FALSE))</f>
        <v>0</v>
      </c>
      <c r="M246" s="256">
        <f>IF(ISERROR(VLOOKUP(A245,GORLIS!$A$5:$AT$992,17,FALSE)),0,VLOOKUP(A245,GORLIS!$A$5:$AT$992,17,FALSE))</f>
        <v>0</v>
      </c>
      <c r="N246" s="385"/>
      <c r="O246" s="385"/>
      <c r="P246" s="258"/>
      <c r="Q246" s="256">
        <f>IF(ISERROR(VLOOKUP(A245,GORLIS!$A$5:$AT$992,36,FALSE)),0,VLOOKUP(A245,GORLIS!$A$5:$AT$992,36,FALSE))</f>
        <v>0</v>
      </c>
      <c r="R246" s="256">
        <f>IF(ISERROR(VLOOKUP(A245,GORLIS!$A$5:$AY$992,51,FALSE)),0,VLOOKUP(A245,GORLIS!$A$5:$AY$992,51,FALSE))</f>
        <v>0</v>
      </c>
      <c r="S246" s="416"/>
      <c r="T246" s="258">
        <f>+S245</f>
        <v>0</v>
      </c>
      <c r="U246" s="258"/>
      <c r="V246" s="258"/>
      <c r="W246" s="377"/>
      <c r="X246" s="380"/>
      <c r="Y246" s="377"/>
      <c r="Z246" s="181"/>
    </row>
    <row r="247" spans="1:26" ht="12.75" customHeight="1">
      <c r="A247" s="439"/>
      <c r="B247" s="441"/>
      <c r="C247" s="198"/>
      <c r="D247" s="198"/>
      <c r="E247" s="461"/>
      <c r="F247" s="175"/>
      <c r="G247" s="444"/>
      <c r="H247" s="256">
        <f>IF(ISERROR(VLOOKUP(A245,GORLIS!$A$5:$AT$992,2,FALSE)),0,VLOOKUP(A245,GORLIS!$A$5:$AT$992,2,FALSE))</f>
        <v>0</v>
      </c>
      <c r="I247" s="403">
        <f>IF(ISERROR(VLOOKUP(A245,GORLIS!$A$5:$AU$992,47,FALSE)),0,VLOOKUP(A245,GORLIS!$A$5:$AU$992,47,FALSE))</f>
        <v>0</v>
      </c>
      <c r="J247" s="448"/>
      <c r="K247" s="449"/>
      <c r="L247" s="256">
        <f>IF(ISERROR(VLOOKUP(A245,GORLIS!$A$5:$AT$992,14,FALSE)),0,VLOOKUP(A245,GORLIS!$A$5:$AT$992,14,FALSE))</f>
        <v>0</v>
      </c>
      <c r="M247" s="256">
        <f>IF(ISERROR(VLOOKUP(A245,GORLIS!$A$5:$AT$992,18,FALSE)),0,VLOOKUP(A245,GORLIS!$A$5:$AT$992,18,FALSE))</f>
        <v>0</v>
      </c>
      <c r="N247" s="385">
        <f>IF(ISERROR(VLOOKUP(A245,GORLIS!$A$5:$AT$992,23,FALSE)),0,VLOOKUP(A245,GORLIS!$A$5:$AT$992,23,FALSE))</f>
        <v>0</v>
      </c>
      <c r="O247" s="385">
        <f>IF(ISERROR(VLOOKUP(A245,GORLIS!$A$5:$AT$992,27,FALSE)),0,VLOOKUP(A245,GORLIS!$A$5:$AT$992,27,FALSE))</f>
        <v>0</v>
      </c>
      <c r="P247" s="258"/>
      <c r="Q247" s="256">
        <f>IF(ISERROR(VLOOKUP(A245,GORLIS!$A$5:$AV$992,48,FALSE)),0,VLOOKUP(A245,GORLIS!$A$5:$AV$992,48,FALSE))</f>
        <v>0</v>
      </c>
      <c r="R247" s="257">
        <f>IF(ISERROR(VLOOKUP(A245,GORLIS!$A$5:$AY$992,31,FALSE)),0,VLOOKUP(A245,GORLIS!$A$5:$AY$992,31,FALSE))</f>
        <v>0</v>
      </c>
      <c r="S247" s="416"/>
      <c r="T247" s="260">
        <f>IF(ISERROR(VLOOKUP(A245,GORLIS!$A$5:$AT$992,42,FALSE)),0,VLOOKUP(A245,GORLIS!$A$5:$AT$992,42,FALSE))</f>
        <v>0</v>
      </c>
      <c r="U247" s="258"/>
      <c r="V247" s="258"/>
      <c r="W247" s="377"/>
      <c r="X247" s="380"/>
      <c r="Y247" s="377"/>
      <c r="Z247" s="181"/>
    </row>
    <row r="248" spans="1:26" ht="12.75" customHeight="1">
      <c r="A248" s="439"/>
      <c r="B248" s="442"/>
      <c r="C248" s="198"/>
      <c r="D248" s="198"/>
      <c r="E248" s="461"/>
      <c r="F248" s="175"/>
      <c r="G248" s="445"/>
      <c r="H248" s="256">
        <f>IF(ISERROR(VLOOKUP(A245,GORLIS!$A$5:$AT$992,6,FALSE)),0,VLOOKUP(A245,GORLIS!$A$5:$AT$992,6,FALSE))</f>
        <v>0</v>
      </c>
      <c r="I248" s="404"/>
      <c r="J248" s="450"/>
      <c r="K248" s="451"/>
      <c r="L248" s="256">
        <f>IF(ISERROR(VLOOKUP(A245,GORLIS!$A$5:$AT$992,15,FALSE)),0,VLOOKUP(A245,GORLIS!$A$5:$AT$992,15,FALSE))</f>
        <v>0</v>
      </c>
      <c r="M248" s="256">
        <f>IF(ISERROR(VLOOKUP(A245,GORLIS!$A$5:$AT$992,19,FALSE)),0,VLOOKUP(A245,GORLIS!$A$5:$AT$992,19,FALSE))</f>
        <v>0</v>
      </c>
      <c r="N248" s="401"/>
      <c r="O248" s="401"/>
      <c r="P248" s="261"/>
      <c r="Q248" s="256">
        <f>IF(ISERROR(VLOOKUP(A245,GORLIS!$A$5:$AW$992,49,FALSE)),0,VLOOKUP(A245,GORLIS!$A$5:$AW$992,49,FALSE))</f>
        <v>0</v>
      </c>
      <c r="R248" s="257">
        <f>IF(ISERROR(VLOOKUP(A245,GORLIS!$A$5:$AY$992,33,FALSE)),0,VLOOKUP(A245,GORLIS!$A$5:$AY$992,33,FALSE))</f>
        <v>0</v>
      </c>
      <c r="S248" s="417"/>
      <c r="T248" s="260">
        <f>IF(ISERROR(VLOOKUP(A245,GORLIS!$A$5:$AT$992,44,FALSE)),0,VLOOKUP(A245,GORLIS!$A$5:$AT$992,44,FALSE))</f>
        <v>0</v>
      </c>
      <c r="U248" s="261"/>
      <c r="V248" s="258"/>
      <c r="W248" s="378"/>
      <c r="X248" s="381"/>
      <c r="Y248" s="378"/>
      <c r="Z248" s="181"/>
    </row>
    <row r="249" spans="1:26" ht="12.75" customHeight="1">
      <c r="A249" s="439"/>
      <c r="B249" s="440">
        <f>IF(G249&gt;0,1,0)</f>
        <v>0</v>
      </c>
      <c r="C249" s="197"/>
      <c r="D249" s="197"/>
      <c r="E249" s="461"/>
      <c r="F249" s="175"/>
      <c r="G249" s="443">
        <f>IF(S253&gt;0,G245+1,0)</f>
        <v>0</v>
      </c>
      <c r="H249" s="253">
        <f>IF(ISERROR(VLOOKUP(A249,GORLIS!$A$5:$AT$992,4,FALSE)),0,VLOOKUP(A249,GORLIS!$A$5:$AT$992,4,FALSE))</f>
        <v>0</v>
      </c>
      <c r="I249" s="419">
        <f>IF(ISERROR(VLOOKUP(A249,GORLIS!$A$5:$AU$992,32,FALSE)),0,VLOOKUP(A249,GORLIS!$A$5:$AU$992,32,FALSE))</f>
        <v>0</v>
      </c>
      <c r="J249" s="446">
        <f>IF(ISERROR(VLOOKUP(A249,GORLIS!$A$5:$AT$992,9,FALSE)),0,VLOOKUP(A249,GORLIS!$A$5:$AT$992,9,FALSE))</f>
        <v>0</v>
      </c>
      <c r="K249" s="447"/>
      <c r="L249" s="253">
        <f>IF(ISERROR(VLOOKUP(A249,GORLIS!$A$5:$AT$992,12,FALSE)),0,VLOOKUP(A249,GORLIS!$A$5:$AT$992,12,FALSE))</f>
        <v>0</v>
      </c>
      <c r="M249" s="253">
        <f>IF(ISERROR(VLOOKUP(A249,GORLIS!$A$5:$AT$992,16,FALSE)),0,VLOOKUP(A249,GORLIS!$A$5:$AT$992,16,FALSE))</f>
        <v>0</v>
      </c>
      <c r="N249" s="384">
        <f>IF(ISERROR(VLOOKUP(A249,GORLIS!$A$5:$AT$992,21,FALSE)),0,VLOOKUP(A249,GORLIS!$A$5:$AT$992,21,FALSE))</f>
        <v>0</v>
      </c>
      <c r="O249" s="384">
        <f>IF(ISERROR(VLOOKUP(A249,GORLIS!$A$5:$AT$992,25,FALSE)),0,VLOOKUP(A249,GORLIS!$A$5:$AT$992,25,FALSE))</f>
        <v>0</v>
      </c>
      <c r="P249" s="255"/>
      <c r="Q249" s="253">
        <f>IF(ISERROR(VLOOKUP(A249,GORLIS!$A$5:$AT$992,34,FALSE)),0,VLOOKUP(A249,GORLIS!$A$5:$AT$992,34,FALSE))</f>
        <v>0</v>
      </c>
      <c r="R249" s="253">
        <f>IF(ISERROR(VLOOKUP(A249,GORLIS!$A$5:$AY$992,50,FALSE)),0,VLOOKUP(A249,GORLIS!$A$5:$AY$992,50,FALSE))</f>
        <v>0</v>
      </c>
      <c r="S249" s="415">
        <f>IF(ISERROR(VLOOKUP(A249,GORLIS!$A$5:$AT$992,38,FALSE)),0,VLOOKUP(A249,GORLIS!$A$5:$AT$992,38,FALSE))</f>
        <v>0</v>
      </c>
      <c r="T249" s="254">
        <f>IF(ISERROR(VLOOKUP(A249,GORLIS!$A$5:$AT$992,10,FALSE)),0,VLOOKUP(A249,GORLIS!$A$5:$AT$992,10,FALSE))</f>
        <v>0</v>
      </c>
      <c r="U249" s="255"/>
      <c r="V249" s="255"/>
      <c r="W249" s="376">
        <f>SUM(T251+T252+U250+U251+U252+V249+V250+V251+V252)</f>
        <v>0</v>
      </c>
      <c r="X249" s="379">
        <f>IF(ISERROR(VLOOKUP(A249,GORLIS!$A$5:$AT$992,8,FALSE)),0,VLOOKUP(A249,GORLIS!$A$5:$AT$992,8,FALSE))</f>
        <v>0</v>
      </c>
      <c r="Y249" s="376">
        <f>S249-W249</f>
        <v>0</v>
      </c>
      <c r="Z249" s="181"/>
    </row>
    <row r="250" spans="1:26" ht="12.75" customHeight="1">
      <c r="A250" s="439"/>
      <c r="B250" s="441"/>
      <c r="C250" s="198"/>
      <c r="D250" s="198"/>
      <c r="E250" s="461"/>
      <c r="F250" s="175"/>
      <c r="G250" s="444"/>
      <c r="H250" s="256">
        <f>IF(ISERROR(VLOOKUP(A249,GORLIS!$A$5:$AT$992,5,FALSE)),0,VLOOKUP(A249,GORLIS!$A$5:$AT$992,5,FALSE))</f>
        <v>0</v>
      </c>
      <c r="I250" s="420"/>
      <c r="J250" s="448"/>
      <c r="K250" s="449"/>
      <c r="L250" s="256">
        <f>IF(ISERROR(VLOOKUP(A249,GORLIS!$A$5:$AT$992,13,FALSE)),0,VLOOKUP(A249,GORLIS!$A$5:$AT$992,13,FALSE))</f>
        <v>0</v>
      </c>
      <c r="M250" s="256">
        <f>IF(ISERROR(VLOOKUP(A249,GORLIS!$A$5:$AT$992,17,FALSE)),0,VLOOKUP(A249,GORLIS!$A$5:$AT$992,17,FALSE))</f>
        <v>0</v>
      </c>
      <c r="N250" s="385"/>
      <c r="O250" s="385"/>
      <c r="P250" s="258"/>
      <c r="Q250" s="256">
        <f>IF(ISERROR(VLOOKUP(A249,GORLIS!$A$5:$AT$992,36,FALSE)),0,VLOOKUP(A249,GORLIS!$A$5:$AT$992,36,FALSE))</f>
        <v>0</v>
      </c>
      <c r="R250" s="256">
        <f>IF(ISERROR(VLOOKUP(A249,GORLIS!$A$5:$AY$992,51,FALSE)),0,VLOOKUP(A249,GORLIS!$A$5:$AY$992,51,FALSE))</f>
        <v>0</v>
      </c>
      <c r="S250" s="416"/>
      <c r="T250" s="258">
        <f>+S249</f>
        <v>0</v>
      </c>
      <c r="U250" s="258"/>
      <c r="V250" s="258"/>
      <c r="W250" s="377"/>
      <c r="X250" s="380"/>
      <c r="Y250" s="377"/>
      <c r="Z250" s="181"/>
    </row>
    <row r="251" spans="1:26" ht="12.75" customHeight="1">
      <c r="A251" s="439"/>
      <c r="B251" s="441"/>
      <c r="C251" s="198"/>
      <c r="D251" s="198"/>
      <c r="E251" s="461"/>
      <c r="F251" s="175"/>
      <c r="G251" s="444"/>
      <c r="H251" s="256">
        <f>IF(ISERROR(VLOOKUP(A249,GORLIS!$A$5:$AT$992,2,FALSE)),0,VLOOKUP(A249,GORLIS!$A$5:$AT$992,2,FALSE))</f>
        <v>0</v>
      </c>
      <c r="I251" s="403">
        <f>IF(ISERROR(VLOOKUP(A249,GORLIS!$A$5:$AU$992,47,FALSE)),0,VLOOKUP(A249,GORLIS!$A$5:$AU$992,47,FALSE))</f>
        <v>0</v>
      </c>
      <c r="J251" s="448"/>
      <c r="K251" s="449"/>
      <c r="L251" s="256">
        <f>IF(ISERROR(VLOOKUP(A249,GORLIS!$A$5:$AT$992,14,FALSE)),0,VLOOKUP(A249,GORLIS!$A$5:$AT$992,14,FALSE))</f>
        <v>0</v>
      </c>
      <c r="M251" s="256">
        <f>IF(ISERROR(VLOOKUP(A249,GORLIS!$A$5:$AT$992,18,FALSE)),0,VLOOKUP(A249,GORLIS!$A$5:$AT$992,18,FALSE))</f>
        <v>0</v>
      </c>
      <c r="N251" s="385">
        <f>IF(ISERROR(VLOOKUP(A249,GORLIS!$A$5:$AT$992,23,FALSE)),0,VLOOKUP(A249,GORLIS!$A$5:$AT$992,23,FALSE))</f>
        <v>0</v>
      </c>
      <c r="O251" s="385">
        <f>IF(ISERROR(VLOOKUP(A249,GORLIS!$A$5:$AT$992,27,FALSE)),0,VLOOKUP(A249,GORLIS!$A$5:$AT$992,27,FALSE))</f>
        <v>0</v>
      </c>
      <c r="P251" s="258"/>
      <c r="Q251" s="256">
        <f>IF(ISERROR(VLOOKUP(A249,GORLIS!$A$5:$AV$992,48,FALSE)),0,VLOOKUP(A249,GORLIS!$A$5:$AV$992,48,FALSE))</f>
        <v>0</v>
      </c>
      <c r="R251" s="257">
        <f>IF(ISERROR(VLOOKUP(A249,GORLIS!$A$5:$AY$992,31,FALSE)),0,VLOOKUP(A249,GORLIS!$A$5:$AY$992,31,FALSE))</f>
        <v>0</v>
      </c>
      <c r="S251" s="416"/>
      <c r="T251" s="260">
        <f>IF(ISERROR(VLOOKUP(A249,GORLIS!$A$5:$AT$992,42,FALSE)),0,VLOOKUP(A249,GORLIS!$A$5:$AT$992,42,FALSE))</f>
        <v>0</v>
      </c>
      <c r="U251" s="258"/>
      <c r="V251" s="258"/>
      <c r="W251" s="377"/>
      <c r="X251" s="380"/>
      <c r="Y251" s="377"/>
      <c r="Z251" s="181"/>
    </row>
    <row r="252" spans="1:26" ht="12.75" customHeight="1">
      <c r="A252" s="439"/>
      <c r="B252" s="442"/>
      <c r="C252" s="198"/>
      <c r="D252" s="198"/>
      <c r="E252" s="461"/>
      <c r="F252" s="175"/>
      <c r="G252" s="445"/>
      <c r="H252" s="256">
        <f>IF(ISERROR(VLOOKUP(A249,GORLIS!$A$5:$AT$992,6,FALSE)),0,VLOOKUP(A249,GORLIS!$A$5:$AT$992,6,FALSE))</f>
        <v>0</v>
      </c>
      <c r="I252" s="404"/>
      <c r="J252" s="450"/>
      <c r="K252" s="451"/>
      <c r="L252" s="256">
        <f>IF(ISERROR(VLOOKUP(A249,GORLIS!$A$5:$AT$992,15,FALSE)),0,VLOOKUP(A249,GORLIS!$A$5:$AT$992,15,FALSE))</f>
        <v>0</v>
      </c>
      <c r="M252" s="256">
        <f>IF(ISERROR(VLOOKUP(A249,GORLIS!$A$5:$AT$992,19,FALSE)),0,VLOOKUP(A249,GORLIS!$A$5:$AT$992,19,FALSE))</f>
        <v>0</v>
      </c>
      <c r="N252" s="401"/>
      <c r="O252" s="401"/>
      <c r="P252" s="261"/>
      <c r="Q252" s="256">
        <f>IF(ISERROR(VLOOKUP(A249,GORLIS!$A$5:$AW$992,49,FALSE)),0,VLOOKUP(A249,GORLIS!$A$5:$AW$992,49,FALSE))</f>
        <v>0</v>
      </c>
      <c r="R252" s="257">
        <f>IF(ISERROR(VLOOKUP(A249,GORLIS!$A$5:$AY$992,33,FALSE)),0,VLOOKUP(A249,GORLIS!$A$5:$AY$992,33,FALSE))</f>
        <v>0</v>
      </c>
      <c r="S252" s="417"/>
      <c r="T252" s="260">
        <f>IF(ISERROR(VLOOKUP(A249,GORLIS!$A$5:$AT$992,44,FALSE)),0,VLOOKUP(A249,GORLIS!$A$5:$AT$992,44,FALSE))</f>
        <v>0</v>
      </c>
      <c r="U252" s="261"/>
      <c r="V252" s="258"/>
      <c r="W252" s="378"/>
      <c r="X252" s="381"/>
      <c r="Y252" s="378"/>
      <c r="Z252" s="181"/>
    </row>
    <row r="253" spans="1:26" ht="12.75" customHeight="1">
      <c r="A253" s="439"/>
      <c r="B253" s="440">
        <f>IF(G253&gt;0,1,0)</f>
        <v>0</v>
      </c>
      <c r="C253" s="197"/>
      <c r="D253" s="197"/>
      <c r="E253" s="461"/>
      <c r="F253" s="175"/>
      <c r="G253" s="443">
        <f>IF(S257&gt;0,G249+1,0)</f>
        <v>0</v>
      </c>
      <c r="H253" s="253">
        <f>IF(ISERROR(VLOOKUP(A253,GORLIS!$A$5:$AT$992,4,FALSE)),0,VLOOKUP(A253,GORLIS!$A$5:$AT$992,4,FALSE))</f>
        <v>0</v>
      </c>
      <c r="I253" s="419">
        <f>IF(ISERROR(VLOOKUP(A253,GORLIS!$A$5:$AU$992,32,FALSE)),0,VLOOKUP(A253,GORLIS!$A$5:$AU$992,32,FALSE))</f>
        <v>0</v>
      </c>
      <c r="J253" s="446">
        <f>IF(ISERROR(VLOOKUP(A253,GORLIS!$A$5:$AT$992,9,FALSE)),0,VLOOKUP(A253,GORLIS!$A$5:$AT$992,9,FALSE))</f>
        <v>0</v>
      </c>
      <c r="K253" s="447"/>
      <c r="L253" s="253">
        <f>IF(ISERROR(VLOOKUP(A253,GORLIS!$A$5:$AT$992,12,FALSE)),0,VLOOKUP(A253,GORLIS!$A$5:$AT$992,12,FALSE))</f>
        <v>0</v>
      </c>
      <c r="M253" s="253">
        <f>IF(ISERROR(VLOOKUP(A253,GORLIS!$A$5:$AT$992,16,FALSE)),0,VLOOKUP(A253,GORLIS!$A$5:$AT$992,16,FALSE))</f>
        <v>0</v>
      </c>
      <c r="N253" s="384">
        <f>IF(ISERROR(VLOOKUP(A253,GORLIS!$A$5:$AT$992,21,FALSE)),0,VLOOKUP(A253,GORLIS!$A$5:$AT$992,21,FALSE))</f>
        <v>0</v>
      </c>
      <c r="O253" s="384">
        <f>IF(ISERROR(VLOOKUP(A253,GORLIS!$A$5:$AT$992,25,FALSE)),0,VLOOKUP(A253,GORLIS!$A$5:$AT$992,25,FALSE))</f>
        <v>0</v>
      </c>
      <c r="P253" s="255"/>
      <c r="Q253" s="253">
        <f>IF(ISERROR(VLOOKUP(A253,GORLIS!$A$5:$AT$992,34,FALSE)),0,VLOOKUP(A253,GORLIS!$A$5:$AT$992,34,FALSE))</f>
        <v>0</v>
      </c>
      <c r="R253" s="253">
        <f>IF(ISERROR(VLOOKUP(A253,GORLIS!$A$5:$AY$992,50,FALSE)),0,VLOOKUP(A253,GORLIS!$A$5:$AY$992,50,FALSE))</f>
        <v>0</v>
      </c>
      <c r="S253" s="415">
        <f>IF(ISERROR(VLOOKUP(A253,GORLIS!$A$5:$AT$992,38,FALSE)),0,VLOOKUP(A253,GORLIS!$A$5:$AT$992,38,FALSE))</f>
        <v>0</v>
      </c>
      <c r="T253" s="254">
        <f>IF(ISERROR(VLOOKUP(A253,GORLIS!$A$5:$AT$992,10,FALSE)),0,VLOOKUP(A253,GORLIS!$A$5:$AT$992,10,FALSE))</f>
        <v>0</v>
      </c>
      <c r="U253" s="255"/>
      <c r="V253" s="255"/>
      <c r="W253" s="376">
        <f>SUM(T255+T256+U254+U255+U256+V253+V254+V255+V256)</f>
        <v>0</v>
      </c>
      <c r="X253" s="379">
        <f>IF(ISERROR(VLOOKUP(A253,GORLIS!$A$5:$AT$992,8,FALSE)),0,VLOOKUP(A253,GORLIS!$A$5:$AT$992,8,FALSE))</f>
        <v>0</v>
      </c>
      <c r="Y253" s="376">
        <f>S253-W253</f>
        <v>0</v>
      </c>
      <c r="Z253" s="181"/>
    </row>
    <row r="254" spans="1:26" ht="12.75" customHeight="1">
      <c r="A254" s="439"/>
      <c r="B254" s="441"/>
      <c r="C254" s="198"/>
      <c r="D254" s="198"/>
      <c r="E254" s="461"/>
      <c r="F254" s="175"/>
      <c r="G254" s="444"/>
      <c r="H254" s="256">
        <f>IF(ISERROR(VLOOKUP(A253,GORLIS!$A$5:$AT$992,5,FALSE)),0,VLOOKUP(A253,GORLIS!$A$5:$AT$992,5,FALSE))</f>
        <v>0</v>
      </c>
      <c r="I254" s="420"/>
      <c r="J254" s="448"/>
      <c r="K254" s="449"/>
      <c r="L254" s="256">
        <f>IF(ISERROR(VLOOKUP(A253,GORLIS!$A$5:$AT$992,13,FALSE)),0,VLOOKUP(A253,GORLIS!$A$5:$AT$992,13,FALSE))</f>
        <v>0</v>
      </c>
      <c r="M254" s="256">
        <f>IF(ISERROR(VLOOKUP(A253,GORLIS!$A$5:$AT$992,17,FALSE)),0,VLOOKUP(A253,GORLIS!$A$5:$AT$992,17,FALSE))</f>
        <v>0</v>
      </c>
      <c r="N254" s="385"/>
      <c r="O254" s="385"/>
      <c r="P254" s="258"/>
      <c r="Q254" s="256">
        <f>IF(ISERROR(VLOOKUP(A253,GORLIS!$A$5:$AT$992,36,FALSE)),0,VLOOKUP(A253,GORLIS!$A$5:$AT$992,36,FALSE))</f>
        <v>0</v>
      </c>
      <c r="R254" s="256">
        <f>IF(ISERROR(VLOOKUP(A253,GORLIS!$A$5:$AY$992,51,FALSE)),0,VLOOKUP(A253,GORLIS!$A$5:$AY$992,51,FALSE))</f>
        <v>0</v>
      </c>
      <c r="S254" s="416"/>
      <c r="T254" s="258">
        <f>+S253</f>
        <v>0</v>
      </c>
      <c r="U254" s="258"/>
      <c r="V254" s="258"/>
      <c r="W254" s="377"/>
      <c r="X254" s="380"/>
      <c r="Y254" s="377"/>
      <c r="Z254" s="181"/>
    </row>
    <row r="255" spans="1:26" ht="12.75" customHeight="1">
      <c r="A255" s="439"/>
      <c r="B255" s="441"/>
      <c r="C255" s="198"/>
      <c r="D255" s="198"/>
      <c r="E255" s="461"/>
      <c r="F255" s="175"/>
      <c r="G255" s="444"/>
      <c r="H255" s="256">
        <f>IF(ISERROR(VLOOKUP(A253,GORLIS!$A$5:$AT$992,2,FALSE)),0,VLOOKUP(A253,GORLIS!$A$5:$AT$992,2,FALSE))</f>
        <v>0</v>
      </c>
      <c r="I255" s="403">
        <f>IF(ISERROR(VLOOKUP(A253,GORLIS!$A$5:$AU$992,47,FALSE)),0,VLOOKUP(A253,GORLIS!$A$5:$AU$992,47,FALSE))</f>
        <v>0</v>
      </c>
      <c r="J255" s="448"/>
      <c r="K255" s="449"/>
      <c r="L255" s="256">
        <f>IF(ISERROR(VLOOKUP(A253,GORLIS!$A$5:$AT$992,14,FALSE)),0,VLOOKUP(A253,GORLIS!$A$5:$AT$992,14,FALSE))</f>
        <v>0</v>
      </c>
      <c r="M255" s="256">
        <f>IF(ISERROR(VLOOKUP(A253,GORLIS!$A$5:$AT$992,18,FALSE)),0,VLOOKUP(A253,GORLIS!$A$5:$AT$992,18,FALSE))</f>
        <v>0</v>
      </c>
      <c r="N255" s="385">
        <f>IF(ISERROR(VLOOKUP(A253,GORLIS!$A$5:$AT$992,23,FALSE)),0,VLOOKUP(A253,GORLIS!$A$5:$AT$992,23,FALSE))</f>
        <v>0</v>
      </c>
      <c r="O255" s="385">
        <f>IF(ISERROR(VLOOKUP(A253,GORLIS!$A$5:$AT$992,27,FALSE)),0,VLOOKUP(A253,GORLIS!$A$5:$AT$992,27,FALSE))</f>
        <v>0</v>
      </c>
      <c r="P255" s="258"/>
      <c r="Q255" s="256">
        <f>IF(ISERROR(VLOOKUP(A253,GORLIS!$A$5:$AV$992,48,FALSE)),0,VLOOKUP(A253,GORLIS!$A$5:$AV$992,48,FALSE))</f>
        <v>0</v>
      </c>
      <c r="R255" s="257">
        <f>IF(ISERROR(VLOOKUP(A253,GORLIS!$A$5:$AY$992,31,FALSE)),0,VLOOKUP(A253,GORLIS!$A$5:$AY$992,31,FALSE))</f>
        <v>0</v>
      </c>
      <c r="S255" s="416"/>
      <c r="T255" s="260">
        <f>IF(ISERROR(VLOOKUP(A253,GORLIS!$A$5:$AT$992,42,FALSE)),0,VLOOKUP(A253,GORLIS!$A$5:$AT$992,42,FALSE))</f>
        <v>0</v>
      </c>
      <c r="U255" s="258"/>
      <c r="V255" s="258"/>
      <c r="W255" s="377"/>
      <c r="X255" s="380"/>
      <c r="Y255" s="377"/>
      <c r="Z255" s="181"/>
    </row>
    <row r="256" spans="1:26" ht="12.75" customHeight="1">
      <c r="A256" s="439"/>
      <c r="B256" s="442"/>
      <c r="C256" s="198"/>
      <c r="D256" s="198"/>
      <c r="E256" s="461"/>
      <c r="F256" s="175"/>
      <c r="G256" s="445"/>
      <c r="H256" s="256">
        <f>IF(ISERROR(VLOOKUP(A253,GORLIS!$A$5:$AT$992,6,FALSE)),0,VLOOKUP(A253,GORLIS!$A$5:$AT$992,6,FALSE))</f>
        <v>0</v>
      </c>
      <c r="I256" s="404"/>
      <c r="J256" s="450"/>
      <c r="K256" s="451"/>
      <c r="L256" s="256">
        <f>IF(ISERROR(VLOOKUP(A253,GORLIS!$A$5:$AT$992,15,FALSE)),0,VLOOKUP(A253,GORLIS!$A$5:$AT$992,15,FALSE))</f>
        <v>0</v>
      </c>
      <c r="M256" s="256">
        <f>IF(ISERROR(VLOOKUP(A253,GORLIS!$A$5:$AT$992,19,FALSE)),0,VLOOKUP(A253,GORLIS!$A$5:$AT$992,19,FALSE))</f>
        <v>0</v>
      </c>
      <c r="N256" s="401"/>
      <c r="O256" s="401"/>
      <c r="P256" s="261"/>
      <c r="Q256" s="256">
        <f>IF(ISERROR(VLOOKUP(A253,GORLIS!$A$5:$AW$992,49,FALSE)),0,VLOOKUP(A253,GORLIS!$A$5:$AW$992,49,FALSE))</f>
        <v>0</v>
      </c>
      <c r="R256" s="257">
        <f>IF(ISERROR(VLOOKUP(A253,GORLIS!$A$5:$AY$992,33,FALSE)),0,VLOOKUP(A253,GORLIS!$A$5:$AY$992,33,FALSE))</f>
        <v>0</v>
      </c>
      <c r="S256" s="417"/>
      <c r="T256" s="260">
        <f>IF(ISERROR(VLOOKUP(A253,GORLIS!$A$5:$AT$992,44,FALSE)),0,VLOOKUP(A253,GORLIS!$A$5:$AT$992,44,FALSE))</f>
        <v>0</v>
      </c>
      <c r="U256" s="261"/>
      <c r="V256" s="258"/>
      <c r="W256" s="378"/>
      <c r="X256" s="381"/>
      <c r="Y256" s="378"/>
      <c r="Z256" s="181"/>
    </row>
    <row r="257" spans="1:26" ht="12.75" customHeight="1">
      <c r="A257" s="439"/>
      <c r="B257" s="440">
        <f>IF(G257&gt;0,1,0)</f>
        <v>0</v>
      </c>
      <c r="C257" s="197"/>
      <c r="D257" s="197"/>
      <c r="E257" s="461"/>
      <c r="F257" s="175"/>
      <c r="G257" s="443">
        <f>IF(S257&gt;0,G253+1,0)</f>
        <v>0</v>
      </c>
      <c r="H257" s="253">
        <f>IF(ISERROR(VLOOKUP(A257,GORLIS!$A$5:$AT$992,4,FALSE)),0,VLOOKUP(A257,GORLIS!$A$5:$AT$992,4,FALSE))</f>
        <v>0</v>
      </c>
      <c r="I257" s="419">
        <f>IF(ISERROR(VLOOKUP(A257,GORLIS!$A$5:$AU$992,32,FALSE)),0,VLOOKUP(A257,GORLIS!$A$5:$AU$992,32,FALSE))</f>
        <v>0</v>
      </c>
      <c r="J257" s="446">
        <f>IF(ISERROR(VLOOKUP(A257,GORLIS!$A$5:$AT$992,9,FALSE)),0,VLOOKUP(A257,GORLIS!$A$5:$AT$992,9,FALSE))</f>
        <v>0</v>
      </c>
      <c r="K257" s="447"/>
      <c r="L257" s="253">
        <f>IF(ISERROR(VLOOKUP(A257,GORLIS!$A$5:$AT$992,12,FALSE)),0,VLOOKUP(A257,GORLIS!$A$5:$AT$992,12,FALSE))</f>
        <v>0</v>
      </c>
      <c r="M257" s="253">
        <f>IF(ISERROR(VLOOKUP(A257,GORLIS!$A$5:$AT$992,16,FALSE)),0,VLOOKUP(A257,GORLIS!$A$5:$AT$992,16,FALSE))</f>
        <v>0</v>
      </c>
      <c r="N257" s="384">
        <f>IF(ISERROR(VLOOKUP(A257,GORLIS!$A$5:$AT$992,21,FALSE)),0,VLOOKUP(A257,GORLIS!$A$5:$AT$992,21,FALSE))</f>
        <v>0</v>
      </c>
      <c r="O257" s="384">
        <f>IF(ISERROR(VLOOKUP(A257,GORLIS!$A$5:$AT$992,25,FALSE)),0,VLOOKUP(A257,GORLIS!$A$5:$AT$992,25,FALSE))</f>
        <v>0</v>
      </c>
      <c r="P257" s="255"/>
      <c r="Q257" s="253">
        <f>IF(ISERROR(VLOOKUP(A257,GORLIS!$A$5:$AT$992,34,FALSE)),0,VLOOKUP(A257,GORLIS!$A$5:$AT$992,34,FALSE))</f>
        <v>0</v>
      </c>
      <c r="R257" s="253">
        <f>IF(ISERROR(VLOOKUP(A257,GORLIS!$A$5:$AY$992,50,FALSE)),0,VLOOKUP(A257,GORLIS!$A$5:$AY$992,50,FALSE))</f>
        <v>0</v>
      </c>
      <c r="S257" s="415">
        <f>IF(ISERROR(VLOOKUP(A257,GORLIS!$A$5:$AT$992,38,FALSE)),0,VLOOKUP(A257,GORLIS!$A$5:$AT$992,38,FALSE))</f>
        <v>0</v>
      </c>
      <c r="T257" s="254">
        <f>IF(ISERROR(VLOOKUP(A257,GORLIS!$A$5:$AT$992,10,FALSE)),0,VLOOKUP(A257,GORLIS!$A$5:$AT$992,10,FALSE))</f>
        <v>0</v>
      </c>
      <c r="U257" s="255"/>
      <c r="V257" s="255"/>
      <c r="W257" s="376">
        <f>SUM(T259+T260+U258+U259+U260+V257+V258+V259+V260)</f>
        <v>0</v>
      </c>
      <c r="X257" s="379">
        <f>IF(ISERROR(VLOOKUP(A257,GORLIS!$A$5:$AT$992,8,FALSE)),0,VLOOKUP(A257,GORLIS!$A$5:$AT$992,8,FALSE))</f>
        <v>0</v>
      </c>
      <c r="Y257" s="376">
        <f>S257-W257</f>
        <v>0</v>
      </c>
      <c r="Z257" s="181"/>
    </row>
    <row r="258" spans="1:26" ht="12.75" customHeight="1">
      <c r="A258" s="439"/>
      <c r="B258" s="441"/>
      <c r="C258" s="198"/>
      <c r="D258" s="198"/>
      <c r="E258" s="461"/>
      <c r="F258" s="175"/>
      <c r="G258" s="444"/>
      <c r="H258" s="256">
        <f>IF(ISERROR(VLOOKUP(A257,GORLIS!$A$5:$AT$992,5,FALSE)),0,VLOOKUP(A257,GORLIS!$A$5:$AT$992,5,FALSE))</f>
        <v>0</v>
      </c>
      <c r="I258" s="420"/>
      <c r="J258" s="448"/>
      <c r="K258" s="449"/>
      <c r="L258" s="256">
        <f>IF(ISERROR(VLOOKUP(A257,GORLIS!$A$5:$AT$992,13,FALSE)),0,VLOOKUP(A257,GORLIS!$A$5:$AT$992,13,FALSE))</f>
        <v>0</v>
      </c>
      <c r="M258" s="256">
        <f>IF(ISERROR(VLOOKUP(A257,GORLIS!$A$5:$AT$992,17,FALSE)),0,VLOOKUP(A257,GORLIS!$A$5:$AT$992,17,FALSE))</f>
        <v>0</v>
      </c>
      <c r="N258" s="385"/>
      <c r="O258" s="385"/>
      <c r="P258" s="258"/>
      <c r="Q258" s="256">
        <f>IF(ISERROR(VLOOKUP(A257,GORLIS!$A$5:$AT$992,36,FALSE)),0,VLOOKUP(A257,GORLIS!$A$5:$AT$992,36,FALSE))</f>
        <v>0</v>
      </c>
      <c r="R258" s="256">
        <f>IF(ISERROR(VLOOKUP(A257,GORLIS!$A$5:$AY$992,51,FALSE)),0,VLOOKUP(A257,GORLIS!$A$5:$AY$992,51,FALSE))</f>
        <v>0</v>
      </c>
      <c r="S258" s="416"/>
      <c r="T258" s="258">
        <f>+S257</f>
        <v>0</v>
      </c>
      <c r="U258" s="258"/>
      <c r="V258" s="258"/>
      <c r="W258" s="377"/>
      <c r="X258" s="380"/>
      <c r="Y258" s="377"/>
      <c r="Z258" s="181"/>
    </row>
    <row r="259" spans="1:26" ht="12.75" customHeight="1">
      <c r="A259" s="439"/>
      <c r="B259" s="441"/>
      <c r="C259" s="198"/>
      <c r="D259" s="198"/>
      <c r="E259" s="461"/>
      <c r="F259" s="175"/>
      <c r="G259" s="444"/>
      <c r="H259" s="256">
        <f>IF(ISERROR(VLOOKUP(A257,GORLIS!$A$5:$AT$992,2,FALSE)),0,VLOOKUP(A257,GORLIS!$A$5:$AT$992,2,FALSE))</f>
        <v>0</v>
      </c>
      <c r="I259" s="403">
        <f>IF(ISERROR(VLOOKUP(A257,GORLIS!$A$5:$AU$992,47,FALSE)),0,VLOOKUP(A257,GORLIS!$A$5:$AU$992,47,FALSE))</f>
        <v>0</v>
      </c>
      <c r="J259" s="448"/>
      <c r="K259" s="449"/>
      <c r="L259" s="256">
        <f>IF(ISERROR(VLOOKUP(A257,GORLIS!$A$5:$AT$992,14,FALSE)),0,VLOOKUP(A257,GORLIS!$A$5:$AT$992,14,FALSE))</f>
        <v>0</v>
      </c>
      <c r="M259" s="256">
        <f>IF(ISERROR(VLOOKUP(A257,GORLIS!$A$5:$AT$992,18,FALSE)),0,VLOOKUP(A257,GORLIS!$A$5:$AT$992,18,FALSE))</f>
        <v>0</v>
      </c>
      <c r="N259" s="385">
        <f>IF(ISERROR(VLOOKUP(A257,GORLIS!$A$5:$AT$992,23,FALSE)),0,VLOOKUP(A257,GORLIS!$A$5:$AT$992,23,FALSE))</f>
        <v>0</v>
      </c>
      <c r="O259" s="385">
        <f>IF(ISERROR(VLOOKUP(A257,GORLIS!$A$5:$AT$992,27,FALSE)),0,VLOOKUP(A257,GORLIS!$A$5:$AT$992,27,FALSE))</f>
        <v>0</v>
      </c>
      <c r="P259" s="258"/>
      <c r="Q259" s="256">
        <f>IF(ISERROR(VLOOKUP(A257,GORLIS!$A$5:$AV$992,48,FALSE)),0,VLOOKUP(A257,GORLIS!$A$5:$AV$992,48,FALSE))</f>
        <v>0</v>
      </c>
      <c r="R259" s="257">
        <f>IF(ISERROR(VLOOKUP(A257,GORLIS!$A$5:$AY$992,31,FALSE)),0,VLOOKUP(A257,GORLIS!$A$5:$AY$992,31,FALSE))</f>
        <v>0</v>
      </c>
      <c r="S259" s="416"/>
      <c r="T259" s="260">
        <f>IF(ISERROR(VLOOKUP(A257,GORLIS!$A$5:$AT$992,42,FALSE)),0,VLOOKUP(A257,GORLIS!$A$5:$AT$992,42,FALSE))</f>
        <v>0</v>
      </c>
      <c r="U259" s="258"/>
      <c r="V259" s="258"/>
      <c r="W259" s="377"/>
      <c r="X259" s="380"/>
      <c r="Y259" s="377"/>
      <c r="Z259" s="181"/>
    </row>
    <row r="260" spans="1:26" ht="12.75" customHeight="1">
      <c r="A260" s="439"/>
      <c r="B260" s="442"/>
      <c r="C260" s="198"/>
      <c r="D260" s="198"/>
      <c r="E260" s="461"/>
      <c r="F260" s="175"/>
      <c r="G260" s="445"/>
      <c r="H260" s="256">
        <f>IF(ISERROR(VLOOKUP(A257,GORLIS!$A$5:$AT$992,6,FALSE)),0,VLOOKUP(A257,GORLIS!$A$5:$AT$992,6,FALSE))</f>
        <v>0</v>
      </c>
      <c r="I260" s="404"/>
      <c r="J260" s="450"/>
      <c r="K260" s="451"/>
      <c r="L260" s="256">
        <f>IF(ISERROR(VLOOKUP(A257,GORLIS!$A$5:$AT$992,15,FALSE)),0,VLOOKUP(A257,GORLIS!$A$5:$AT$992,15,FALSE))</f>
        <v>0</v>
      </c>
      <c r="M260" s="256">
        <f>IF(ISERROR(VLOOKUP(A257,GORLIS!$A$5:$AT$992,19,FALSE)),0,VLOOKUP(A257,GORLIS!$A$5:$AT$992,19,FALSE))</f>
        <v>0</v>
      </c>
      <c r="N260" s="401"/>
      <c r="O260" s="401"/>
      <c r="P260" s="261"/>
      <c r="Q260" s="256">
        <f>IF(ISERROR(VLOOKUP(A257,GORLIS!$A$5:$AW$992,49,FALSE)),0,VLOOKUP(A257,GORLIS!$A$5:$AW$992,49,FALSE))</f>
        <v>0</v>
      </c>
      <c r="R260" s="257">
        <f>IF(ISERROR(VLOOKUP(A257,GORLIS!$A$5:$AY$992,33,FALSE)),0,VLOOKUP(A257,GORLIS!$A$5:$AY$992,33,FALSE))</f>
        <v>0</v>
      </c>
      <c r="S260" s="417"/>
      <c r="T260" s="260">
        <f>IF(ISERROR(VLOOKUP(A257,GORLIS!$A$5:$AT$992,44,FALSE)),0,VLOOKUP(A257,GORLIS!$A$5:$AT$992,44,FALSE))</f>
        <v>0</v>
      </c>
      <c r="U260" s="261"/>
      <c r="V260" s="258"/>
      <c r="W260" s="378"/>
      <c r="X260" s="381"/>
      <c r="Y260" s="378"/>
      <c r="Z260" s="181"/>
    </row>
    <row r="261" spans="1:26" ht="12.75" customHeight="1">
      <c r="A261" s="439"/>
      <c r="B261" s="440">
        <f>IF(G261&gt;0,1,0)</f>
        <v>0</v>
      </c>
      <c r="C261" s="197"/>
      <c r="D261" s="197"/>
      <c r="E261" s="461"/>
      <c r="F261" s="175"/>
      <c r="G261" s="443">
        <f>IF(S261&gt;0,G257+1,0)</f>
        <v>0</v>
      </c>
      <c r="H261" s="253">
        <f>IF(ISERROR(VLOOKUP(A261,GORLIS!$A$5:$AT$992,4,FALSE)),0,VLOOKUP(A261,GORLIS!$A$5:$AT$992,4,FALSE))</f>
        <v>0</v>
      </c>
      <c r="I261" s="419">
        <f>IF(ISERROR(VLOOKUP(A261,GORLIS!$A$5:$AU$992,32,FALSE)),0,VLOOKUP(A261,GORLIS!$A$5:$AU$992,32,FALSE))</f>
        <v>0</v>
      </c>
      <c r="J261" s="446">
        <f>IF(ISERROR(VLOOKUP(A261,GORLIS!$A$5:$AT$992,9,FALSE)),0,VLOOKUP(A261,GORLIS!$A$5:$AT$992,9,FALSE))</f>
        <v>0</v>
      </c>
      <c r="K261" s="447"/>
      <c r="L261" s="253">
        <f>IF(ISERROR(VLOOKUP(A261,GORLIS!$A$5:$AT$992,12,FALSE)),0,VLOOKUP(A261,GORLIS!$A$5:$AT$992,12,FALSE))</f>
        <v>0</v>
      </c>
      <c r="M261" s="253">
        <f>IF(ISERROR(VLOOKUP(A261,GORLIS!$A$5:$AT$992,16,FALSE)),0,VLOOKUP(A261,GORLIS!$A$5:$AT$992,16,FALSE))</f>
        <v>0</v>
      </c>
      <c r="N261" s="384">
        <f>IF(ISERROR(VLOOKUP(A261,GORLIS!$A$5:$AT$992,21,FALSE)),0,VLOOKUP(A261,GORLIS!$A$5:$AT$992,21,FALSE))</f>
        <v>0</v>
      </c>
      <c r="O261" s="384">
        <f>IF(ISERROR(VLOOKUP(A261,GORLIS!$A$5:$AT$992,25,FALSE)),0,VLOOKUP(A261,GORLIS!$A$5:$AT$992,25,FALSE))</f>
        <v>0</v>
      </c>
      <c r="P261" s="255"/>
      <c r="Q261" s="253">
        <f>IF(ISERROR(VLOOKUP(A261,GORLIS!$A$5:$AT$992,34,FALSE)),0,VLOOKUP(A261,GORLIS!$A$5:$AT$992,34,FALSE))</f>
        <v>0</v>
      </c>
      <c r="R261" s="253">
        <f>IF(ISERROR(VLOOKUP(A261,GORLIS!$A$5:$AY$992,50,FALSE)),0,VLOOKUP(A261,GORLIS!$A$5:$AY$992,50,FALSE))</f>
        <v>0</v>
      </c>
      <c r="S261" s="415">
        <f>IF(ISERROR(VLOOKUP(A261,GORLIS!$A$5:$AT$992,38,FALSE)),0,VLOOKUP(A261,GORLIS!$A$5:$AT$992,38,FALSE))</f>
        <v>0</v>
      </c>
      <c r="T261" s="254">
        <f>IF(ISERROR(VLOOKUP(A261,GORLIS!$A$5:$AT$992,10,FALSE)),0,VLOOKUP(A261,GORLIS!$A$5:$AT$992,10,FALSE))</f>
        <v>0</v>
      </c>
      <c r="U261" s="255"/>
      <c r="V261" s="255"/>
      <c r="W261" s="376">
        <f>SUM(T263+T264+U262+U263+U264+V261+V262+V263+V264)</f>
        <v>0</v>
      </c>
      <c r="X261" s="379">
        <f>IF(ISERROR(VLOOKUP(A261,GORLIS!$A$5:$AT$992,8,FALSE)),0,VLOOKUP(A261,GORLIS!$A$5:$AT$992,8,FALSE))</f>
        <v>0</v>
      </c>
      <c r="Y261" s="376">
        <f>S261-W261</f>
        <v>0</v>
      </c>
      <c r="Z261" s="181"/>
    </row>
    <row r="262" spans="1:26" ht="12.75" customHeight="1">
      <c r="A262" s="439"/>
      <c r="B262" s="441"/>
      <c r="C262" s="198"/>
      <c r="D262" s="198"/>
      <c r="E262" s="461"/>
      <c r="F262" s="175"/>
      <c r="G262" s="444"/>
      <c r="H262" s="256">
        <f>IF(ISERROR(VLOOKUP(A261,GORLIS!$A$5:$AT$992,5,FALSE)),0,VLOOKUP(A261,GORLIS!$A$5:$AT$992,5,FALSE))</f>
        <v>0</v>
      </c>
      <c r="I262" s="420"/>
      <c r="J262" s="448"/>
      <c r="K262" s="449"/>
      <c r="L262" s="256">
        <f>IF(ISERROR(VLOOKUP(A261,GORLIS!$A$5:$AT$992,13,FALSE)),0,VLOOKUP(A261,GORLIS!$A$5:$AT$992,13,FALSE))</f>
        <v>0</v>
      </c>
      <c r="M262" s="256">
        <f>IF(ISERROR(VLOOKUP(A261,GORLIS!$A$5:$AT$992,17,FALSE)),0,VLOOKUP(A261,GORLIS!$A$5:$AT$992,17,FALSE))</f>
        <v>0</v>
      </c>
      <c r="N262" s="385"/>
      <c r="O262" s="385"/>
      <c r="P262" s="258"/>
      <c r="Q262" s="256">
        <f>IF(ISERROR(VLOOKUP(A261,GORLIS!$A$5:$AT$992,36,FALSE)),0,VLOOKUP(A261,GORLIS!$A$5:$AT$992,36,FALSE))</f>
        <v>0</v>
      </c>
      <c r="R262" s="256">
        <f>IF(ISERROR(VLOOKUP(A261,GORLIS!$A$5:$AY$992,51,FALSE)),0,VLOOKUP(A261,GORLIS!$A$5:$AY$992,51,FALSE))</f>
        <v>0</v>
      </c>
      <c r="S262" s="416"/>
      <c r="T262" s="258">
        <f>+S261</f>
        <v>0</v>
      </c>
      <c r="U262" s="258"/>
      <c r="V262" s="258"/>
      <c r="W262" s="377"/>
      <c r="X262" s="380"/>
      <c r="Y262" s="377"/>
      <c r="Z262" s="181"/>
    </row>
    <row r="263" spans="1:26" ht="12.75" customHeight="1">
      <c r="A263" s="439"/>
      <c r="B263" s="441"/>
      <c r="C263" s="198"/>
      <c r="D263" s="198"/>
      <c r="E263" s="461"/>
      <c r="F263" s="175"/>
      <c r="G263" s="444"/>
      <c r="H263" s="256">
        <f>IF(ISERROR(VLOOKUP(A261,GORLIS!$A$5:$AT$992,2,FALSE)),0,VLOOKUP(A261,GORLIS!$A$5:$AT$992,2,FALSE))</f>
        <v>0</v>
      </c>
      <c r="I263" s="403">
        <f>IF(ISERROR(VLOOKUP(A261,GORLIS!$A$5:$AU$992,47,FALSE)),0,VLOOKUP(A261,GORLIS!$A$5:$AU$992,47,FALSE))</f>
        <v>0</v>
      </c>
      <c r="J263" s="448"/>
      <c r="K263" s="449"/>
      <c r="L263" s="256">
        <f>IF(ISERROR(VLOOKUP(A261,GORLIS!$A$5:$AT$992,14,FALSE)),0,VLOOKUP(A261,GORLIS!$A$5:$AT$992,14,FALSE))</f>
        <v>0</v>
      </c>
      <c r="M263" s="256">
        <f>IF(ISERROR(VLOOKUP(A261,GORLIS!$A$5:$AT$992,18,FALSE)),0,VLOOKUP(A261,GORLIS!$A$5:$AT$992,18,FALSE))</f>
        <v>0</v>
      </c>
      <c r="N263" s="385">
        <f>IF(ISERROR(VLOOKUP(A261,GORLIS!$A$5:$AT$992,23,FALSE)),0,VLOOKUP(A261,GORLIS!$A$5:$AT$992,23,FALSE))</f>
        <v>0</v>
      </c>
      <c r="O263" s="385">
        <f>IF(ISERROR(VLOOKUP(A261,GORLIS!$A$5:$AT$992,27,FALSE)),0,VLOOKUP(A261,GORLIS!$A$5:$AT$992,27,FALSE))</f>
        <v>0</v>
      </c>
      <c r="P263" s="258"/>
      <c r="Q263" s="256">
        <f>IF(ISERROR(VLOOKUP(A261,GORLIS!$A$5:$AV$992,48,FALSE)),0,VLOOKUP(A261,GORLIS!$A$5:$AV$992,48,FALSE))</f>
        <v>0</v>
      </c>
      <c r="R263" s="257">
        <f>IF(ISERROR(VLOOKUP(A261,GORLIS!$A$5:$AY$992,31,FALSE)),0,VLOOKUP(A261,GORLIS!$A$5:$AY$992,31,FALSE))</f>
        <v>0</v>
      </c>
      <c r="S263" s="416"/>
      <c r="T263" s="260">
        <f>IF(ISERROR(VLOOKUP(A261,GORLIS!$A$5:$AT$992,42,FALSE)),0,VLOOKUP(A261,GORLIS!$A$5:$AT$992,42,FALSE))</f>
        <v>0</v>
      </c>
      <c r="U263" s="258"/>
      <c r="V263" s="258"/>
      <c r="W263" s="377"/>
      <c r="X263" s="380"/>
      <c r="Y263" s="377"/>
      <c r="Z263" s="181"/>
    </row>
    <row r="264" spans="1:26" ht="12.75" customHeight="1">
      <c r="A264" s="439"/>
      <c r="B264" s="442"/>
      <c r="C264" s="198"/>
      <c r="D264" s="198"/>
      <c r="E264" s="461"/>
      <c r="F264" s="175"/>
      <c r="G264" s="445"/>
      <c r="H264" s="256">
        <f>IF(ISERROR(VLOOKUP(A261,GORLIS!$A$5:$AT$992,6,FALSE)),0,VLOOKUP(A261,GORLIS!$A$5:$AT$992,6,FALSE))</f>
        <v>0</v>
      </c>
      <c r="I264" s="404"/>
      <c r="J264" s="450"/>
      <c r="K264" s="451"/>
      <c r="L264" s="256">
        <f>IF(ISERROR(VLOOKUP(A261,GORLIS!$A$5:$AT$992,15,FALSE)),0,VLOOKUP(A261,GORLIS!$A$5:$AT$992,15,FALSE))</f>
        <v>0</v>
      </c>
      <c r="M264" s="256">
        <f>IF(ISERROR(VLOOKUP(A261,GORLIS!$A$5:$AT$992,19,FALSE)),0,VLOOKUP(A261,GORLIS!$A$5:$AT$992,19,FALSE))</f>
        <v>0</v>
      </c>
      <c r="N264" s="401"/>
      <c r="O264" s="401"/>
      <c r="P264" s="261"/>
      <c r="Q264" s="256">
        <f>IF(ISERROR(VLOOKUP(A261,GORLIS!$A$5:$AW$992,49,FALSE)),0,VLOOKUP(A261,GORLIS!$A$5:$AW$992,49,FALSE))</f>
        <v>0</v>
      </c>
      <c r="R264" s="257">
        <f>IF(ISERROR(VLOOKUP(A261,GORLIS!$A$5:$AY$992,33,FALSE)),0,VLOOKUP(A261,GORLIS!$A$5:$AY$992,33,FALSE))</f>
        <v>0</v>
      </c>
      <c r="S264" s="417"/>
      <c r="T264" s="260">
        <f>IF(ISERROR(VLOOKUP(A261,GORLIS!$A$5:$AT$992,44,FALSE)),0,VLOOKUP(A261,GORLIS!$A$5:$AT$992,44,FALSE))</f>
        <v>0</v>
      </c>
      <c r="U264" s="261"/>
      <c r="V264" s="258"/>
      <c r="W264" s="378"/>
      <c r="X264" s="381"/>
      <c r="Y264" s="378"/>
      <c r="Z264" s="181"/>
    </row>
    <row r="265" spans="1:26" ht="12.75" customHeight="1">
      <c r="A265" s="439"/>
      <c r="B265" s="440">
        <f>IF(G265&gt;0,1,0)</f>
        <v>0</v>
      </c>
      <c r="C265" s="197"/>
      <c r="D265" s="197"/>
      <c r="E265" s="461"/>
      <c r="F265" s="175"/>
      <c r="G265" s="443">
        <f>IF(S265&gt;0,G261+1,0)</f>
        <v>0</v>
      </c>
      <c r="H265" s="253">
        <f>IF(ISERROR(VLOOKUP(A265,GORLIS!$A$5:$AT$992,4,FALSE)),0,VLOOKUP(A265,GORLIS!$A$5:$AT$992,4,FALSE))</f>
        <v>0</v>
      </c>
      <c r="I265" s="419">
        <f>IF(ISERROR(VLOOKUP(A265,GORLIS!$A$5:$AU$992,32,FALSE)),0,VLOOKUP(A265,GORLIS!$A$5:$AU$992,32,FALSE))</f>
        <v>0</v>
      </c>
      <c r="J265" s="446">
        <f>IF(ISERROR(VLOOKUP(A265,GORLIS!$A$5:$AT$992,9,FALSE)),0,VLOOKUP(A265,GORLIS!$A$5:$AT$992,9,FALSE))</f>
        <v>0</v>
      </c>
      <c r="K265" s="447"/>
      <c r="L265" s="253">
        <f>IF(ISERROR(VLOOKUP(A265,GORLIS!$A$5:$AT$992,12,FALSE)),0,VLOOKUP(A265,GORLIS!$A$5:$AT$992,12,FALSE))</f>
        <v>0</v>
      </c>
      <c r="M265" s="253">
        <f>IF(ISERROR(VLOOKUP(A265,GORLIS!$A$5:$AT$992,16,FALSE)),0,VLOOKUP(A265,GORLIS!$A$5:$AT$992,16,FALSE))</f>
        <v>0</v>
      </c>
      <c r="N265" s="384">
        <f>IF(ISERROR(VLOOKUP(A265,GORLIS!$A$5:$AT$992,21,FALSE)),0,VLOOKUP(A265,GORLIS!$A$5:$AT$992,21,FALSE))</f>
        <v>0</v>
      </c>
      <c r="O265" s="384">
        <f>IF(ISERROR(VLOOKUP(A265,GORLIS!$A$5:$AT$992,25,FALSE)),0,VLOOKUP(A265,GORLIS!$A$5:$AT$992,25,FALSE))</f>
        <v>0</v>
      </c>
      <c r="P265" s="255"/>
      <c r="Q265" s="253">
        <f>IF(ISERROR(VLOOKUP(A265,GORLIS!$A$5:$AT$992,34,FALSE)),0,VLOOKUP(A265,GORLIS!$A$5:$AT$992,34,FALSE))</f>
        <v>0</v>
      </c>
      <c r="R265" s="253">
        <f>IF(ISERROR(VLOOKUP(A265,GORLIS!$A$5:$AY$992,50,FALSE)),0,VLOOKUP(A265,GORLIS!$A$5:$AY$992,50,FALSE))</f>
        <v>0</v>
      </c>
      <c r="S265" s="415">
        <f>IF(ISERROR(VLOOKUP(A265,GORLIS!$A$5:$AT$992,38,FALSE)),0,VLOOKUP(A265,GORLIS!$A$5:$AT$992,38,FALSE))</f>
        <v>0</v>
      </c>
      <c r="T265" s="254">
        <f>IF(ISERROR(VLOOKUP(A265,GORLIS!$A$5:$AT$992,10,FALSE)),0,VLOOKUP(A265,GORLIS!$A$5:$AT$992,10,FALSE))</f>
        <v>0</v>
      </c>
      <c r="U265" s="255"/>
      <c r="V265" s="255"/>
      <c r="W265" s="376">
        <f>SUM(T267+T268+U266+U267+U268+V265+V266+V267+V268)</f>
        <v>0</v>
      </c>
      <c r="X265" s="379">
        <f>IF(ISERROR(VLOOKUP(A265,GORLIS!$A$5:$AT$992,8,FALSE)),0,VLOOKUP(A265,GORLIS!$A$5:$AT$992,8,FALSE))</f>
        <v>0</v>
      </c>
      <c r="Y265" s="376">
        <f>S265-W265</f>
        <v>0</v>
      </c>
      <c r="Z265" s="181"/>
    </row>
    <row r="266" spans="1:26" ht="12.75" customHeight="1">
      <c r="A266" s="439"/>
      <c r="B266" s="441"/>
      <c r="C266" s="198"/>
      <c r="D266" s="198"/>
      <c r="E266" s="461"/>
      <c r="F266" s="175"/>
      <c r="G266" s="444"/>
      <c r="H266" s="256">
        <f>IF(ISERROR(VLOOKUP(A265,GORLIS!$A$5:$AT$992,5,FALSE)),0,VLOOKUP(A265,GORLIS!$A$5:$AT$992,5,FALSE))</f>
        <v>0</v>
      </c>
      <c r="I266" s="420"/>
      <c r="J266" s="448"/>
      <c r="K266" s="449"/>
      <c r="L266" s="256">
        <f>IF(ISERROR(VLOOKUP(A265,GORLIS!$A$5:$AT$992,13,FALSE)),0,VLOOKUP(A265,GORLIS!$A$5:$AT$992,13,FALSE))</f>
        <v>0</v>
      </c>
      <c r="M266" s="256">
        <f>IF(ISERROR(VLOOKUP(A265,GORLIS!$A$5:$AT$992,17,FALSE)),0,VLOOKUP(A265,GORLIS!$A$5:$AT$992,17,FALSE))</f>
        <v>0</v>
      </c>
      <c r="N266" s="385"/>
      <c r="O266" s="385"/>
      <c r="P266" s="258"/>
      <c r="Q266" s="256">
        <f>IF(ISERROR(VLOOKUP(A265,GORLIS!$A$5:$AT$992,36,FALSE)),0,VLOOKUP(A265,GORLIS!$A$5:$AT$992,36,FALSE))</f>
        <v>0</v>
      </c>
      <c r="R266" s="256">
        <f>IF(ISERROR(VLOOKUP(A265,GORLIS!$A$5:$AY$992,51,FALSE)),0,VLOOKUP(A265,GORLIS!$A$5:$AY$992,51,FALSE))</f>
        <v>0</v>
      </c>
      <c r="S266" s="416"/>
      <c r="T266" s="258">
        <f>+S265</f>
        <v>0</v>
      </c>
      <c r="U266" s="258"/>
      <c r="V266" s="258"/>
      <c r="W266" s="377"/>
      <c r="X266" s="380"/>
      <c r="Y266" s="377"/>
      <c r="Z266" s="181"/>
    </row>
    <row r="267" spans="1:26" ht="12.75" customHeight="1">
      <c r="A267" s="439"/>
      <c r="B267" s="441"/>
      <c r="C267" s="198"/>
      <c r="D267" s="198"/>
      <c r="E267" s="461"/>
      <c r="F267" s="175"/>
      <c r="G267" s="444"/>
      <c r="H267" s="256">
        <f>IF(ISERROR(VLOOKUP(A265,GORLIS!$A$5:$AT$992,2,FALSE)),0,VLOOKUP(A265,GORLIS!$A$5:$AT$992,2,FALSE))</f>
        <v>0</v>
      </c>
      <c r="I267" s="403">
        <f>IF(ISERROR(VLOOKUP(A265,GORLIS!$A$5:$AU$992,47,FALSE)),0,VLOOKUP(A265,GORLIS!$A$5:$AU$992,47,FALSE))</f>
        <v>0</v>
      </c>
      <c r="J267" s="448"/>
      <c r="K267" s="449"/>
      <c r="L267" s="256">
        <f>IF(ISERROR(VLOOKUP(A265,GORLIS!$A$5:$AT$992,14,FALSE)),0,VLOOKUP(A265,GORLIS!$A$5:$AT$992,14,FALSE))</f>
        <v>0</v>
      </c>
      <c r="M267" s="256">
        <f>IF(ISERROR(VLOOKUP(A265,GORLIS!$A$5:$AT$992,18,FALSE)),0,VLOOKUP(A265,GORLIS!$A$5:$AT$992,18,FALSE))</f>
        <v>0</v>
      </c>
      <c r="N267" s="385">
        <f>IF(ISERROR(VLOOKUP(A265,GORLIS!$A$5:$AT$992,23,FALSE)),0,VLOOKUP(A265,GORLIS!$A$5:$AT$992,23,FALSE))</f>
        <v>0</v>
      </c>
      <c r="O267" s="385">
        <f>IF(ISERROR(VLOOKUP(A265,GORLIS!$A$5:$AT$992,27,FALSE)),0,VLOOKUP(A265,GORLIS!$A$5:$AT$992,27,FALSE))</f>
        <v>0</v>
      </c>
      <c r="P267" s="258"/>
      <c r="Q267" s="256">
        <f>IF(ISERROR(VLOOKUP(A265,GORLIS!$A$5:$AV$992,48,FALSE)),0,VLOOKUP(A265,GORLIS!$A$5:$AV$992,48,FALSE))</f>
        <v>0</v>
      </c>
      <c r="R267" s="257">
        <f>IF(ISERROR(VLOOKUP(A265,GORLIS!$A$5:$AY$992,31,FALSE)),0,VLOOKUP(A265,GORLIS!$A$5:$AY$992,31,FALSE))</f>
        <v>0</v>
      </c>
      <c r="S267" s="416"/>
      <c r="T267" s="260">
        <f>IF(ISERROR(VLOOKUP(A265,GORLIS!$A$5:$AT$992,42,FALSE)),0,VLOOKUP(A265,GORLIS!$A$5:$AT$992,42,FALSE))</f>
        <v>0</v>
      </c>
      <c r="U267" s="258"/>
      <c r="V267" s="258"/>
      <c r="W267" s="377"/>
      <c r="X267" s="380"/>
      <c r="Y267" s="377"/>
      <c r="Z267" s="181"/>
    </row>
    <row r="268" spans="1:26" ht="12.75" customHeight="1">
      <c r="A268" s="439"/>
      <c r="B268" s="442"/>
      <c r="C268" s="198"/>
      <c r="D268" s="198"/>
      <c r="E268" s="461"/>
      <c r="F268" s="175"/>
      <c r="G268" s="445"/>
      <c r="H268" s="256">
        <f>IF(ISERROR(VLOOKUP(A265,GORLIS!$A$5:$AT$992,6,FALSE)),0,VLOOKUP(A265,GORLIS!$A$5:$AT$992,6,FALSE))</f>
        <v>0</v>
      </c>
      <c r="I268" s="404"/>
      <c r="J268" s="450"/>
      <c r="K268" s="451"/>
      <c r="L268" s="256">
        <f>IF(ISERROR(VLOOKUP(A265,GORLIS!$A$5:$AT$992,15,FALSE)),0,VLOOKUP(A265,GORLIS!$A$5:$AT$992,15,FALSE))</f>
        <v>0</v>
      </c>
      <c r="M268" s="256">
        <f>IF(ISERROR(VLOOKUP(A265,GORLIS!$A$5:$AT$992,19,FALSE)),0,VLOOKUP(A265,GORLIS!$A$5:$AT$992,19,FALSE))</f>
        <v>0</v>
      </c>
      <c r="N268" s="401"/>
      <c r="O268" s="401"/>
      <c r="P268" s="261"/>
      <c r="Q268" s="256">
        <f>IF(ISERROR(VLOOKUP(A265,GORLIS!$A$5:$AW$992,49,FALSE)),0,VLOOKUP(A265,GORLIS!$A$5:$AW$992,49,FALSE))</f>
        <v>0</v>
      </c>
      <c r="R268" s="257">
        <f>IF(ISERROR(VLOOKUP(A265,GORLIS!$A$5:$AY$992,33,FALSE)),0,VLOOKUP(A265,GORLIS!$A$5:$AY$992,33,FALSE))</f>
        <v>0</v>
      </c>
      <c r="S268" s="417"/>
      <c r="T268" s="260">
        <f>IF(ISERROR(VLOOKUP(A265,GORLIS!$A$5:$AT$992,44,FALSE)),0,VLOOKUP(A265,GORLIS!$A$5:$AT$992,44,FALSE))</f>
        <v>0</v>
      </c>
      <c r="U268" s="261"/>
      <c r="V268" s="258"/>
      <c r="W268" s="378"/>
      <c r="X268" s="381"/>
      <c r="Y268" s="378"/>
      <c r="Z268" s="181"/>
    </row>
    <row r="269" spans="5:26" ht="12.75">
      <c r="E269" s="461"/>
      <c r="F269" s="175"/>
      <c r="G269" s="454" t="s">
        <v>216</v>
      </c>
      <c r="H269" s="455"/>
      <c r="I269" s="455"/>
      <c r="J269" s="455"/>
      <c r="K269" s="455"/>
      <c r="L269" s="262"/>
      <c r="M269" s="262"/>
      <c r="N269" s="262"/>
      <c r="O269" s="262"/>
      <c r="P269" s="262"/>
      <c r="Q269" s="262"/>
      <c r="R269" s="262"/>
      <c r="S269" s="415">
        <f>SUM(S233:S268)</f>
        <v>0</v>
      </c>
      <c r="T269" s="262"/>
      <c r="U269" s="262"/>
      <c r="V269" s="262"/>
      <c r="W269" s="415">
        <f>SUM(W233+W237+W241+W245+W249+W253+W257+W261+W265)</f>
        <v>0</v>
      </c>
      <c r="X269" s="415"/>
      <c r="Y269" s="415">
        <f>SUM(Y233+Y237+Y241+Y245+Y249+Y253+Y257+Y261+Y265)</f>
        <v>0</v>
      </c>
      <c r="Z269" s="177"/>
    </row>
    <row r="270" spans="5:26" ht="12.75">
      <c r="E270" s="461"/>
      <c r="F270" s="175"/>
      <c r="G270" s="455"/>
      <c r="H270" s="455"/>
      <c r="I270" s="455"/>
      <c r="J270" s="455"/>
      <c r="K270" s="455"/>
      <c r="L270" s="263"/>
      <c r="M270" s="263"/>
      <c r="N270" s="263"/>
      <c r="O270" s="263"/>
      <c r="P270" s="263"/>
      <c r="Q270" s="263"/>
      <c r="R270" s="263"/>
      <c r="S270" s="416"/>
      <c r="T270" s="263"/>
      <c r="U270" s="263"/>
      <c r="V270" s="263"/>
      <c r="W270" s="416"/>
      <c r="X270" s="416"/>
      <c r="Y270" s="416"/>
      <c r="Z270" s="177"/>
    </row>
    <row r="271" spans="5:26" ht="12.75">
      <c r="E271" s="461"/>
      <c r="F271" s="175"/>
      <c r="G271" s="455"/>
      <c r="H271" s="455"/>
      <c r="I271" s="455"/>
      <c r="J271" s="455"/>
      <c r="K271" s="455"/>
      <c r="L271" s="263"/>
      <c r="M271" s="263"/>
      <c r="N271" s="263"/>
      <c r="O271" s="263"/>
      <c r="P271" s="263"/>
      <c r="Q271" s="263"/>
      <c r="R271" s="263"/>
      <c r="S271" s="416"/>
      <c r="T271" s="263">
        <f>SUM(T235+T239+T243+T247+T251+T255+T259+T263+T267)</f>
        <v>0</v>
      </c>
      <c r="U271" s="263"/>
      <c r="V271" s="263"/>
      <c r="W271" s="416"/>
      <c r="X271" s="416"/>
      <c r="Y271" s="416"/>
      <c r="Z271" s="177"/>
    </row>
    <row r="272" spans="5:26" ht="12.75">
      <c r="E272" s="461"/>
      <c r="F272" s="175"/>
      <c r="G272" s="455"/>
      <c r="H272" s="455"/>
      <c r="I272" s="455"/>
      <c r="J272" s="455"/>
      <c r="K272" s="455"/>
      <c r="L272" s="264"/>
      <c r="M272" s="264"/>
      <c r="N272" s="264"/>
      <c r="O272" s="264"/>
      <c r="P272" s="264"/>
      <c r="Q272" s="264"/>
      <c r="R272" s="264"/>
      <c r="S272" s="417"/>
      <c r="T272" s="264">
        <f>SUM(T236+T240+T244+T248+T252+T256+T260+T264+T268)</f>
        <v>0</v>
      </c>
      <c r="U272" s="264"/>
      <c r="V272" s="264"/>
      <c r="W272" s="417"/>
      <c r="X272" s="417"/>
      <c r="Y272" s="417"/>
      <c r="Z272" s="177"/>
    </row>
    <row r="273" spans="5:26" ht="12.75">
      <c r="E273" s="461"/>
      <c r="F273" s="175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175"/>
    </row>
    <row r="274" spans="5:26" ht="12.75">
      <c r="E274" s="461"/>
      <c r="F274" s="175"/>
      <c r="G274" s="236"/>
      <c r="H274" s="402" t="str">
        <f>CONCATENATE($V$4," ","Dairesinin"," ",$V$5," ",$Y$5," ","Dönemi Ödemeleri İçin"," ",$S$381,"-TL"," ","Tahakkuk Ettirilmiştir")</f>
        <v>0 Dairesinin Şubat 2016 Dönemi Ödemeleri İçin 0-TL Tahakkuk Ettirilmiştir</v>
      </c>
      <c r="I274" s="402"/>
      <c r="J274" s="402"/>
      <c r="K274" s="402"/>
      <c r="L274" s="402"/>
      <c r="M274" s="402"/>
      <c r="N274" s="402"/>
      <c r="O274" s="402"/>
      <c r="P274" s="402"/>
      <c r="Q274" s="402"/>
      <c r="R274" s="402"/>
      <c r="S274" s="402"/>
      <c r="T274" s="402"/>
      <c r="U274" s="265"/>
      <c r="V274" s="266"/>
      <c r="W274" s="267"/>
      <c r="X274" s="267"/>
      <c r="Y274" s="236"/>
      <c r="Z274" s="175"/>
    </row>
    <row r="275" spans="5:26" ht="12.75">
      <c r="E275" s="461"/>
      <c r="F275" s="175"/>
      <c r="G275" s="236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175"/>
    </row>
    <row r="276" spans="5:26" ht="12.75">
      <c r="E276" s="461"/>
      <c r="F276" s="175"/>
      <c r="G276" s="236"/>
      <c r="H276" s="268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67" t="s">
        <v>217</v>
      </c>
      <c r="T276" s="236"/>
      <c r="U276" s="236"/>
      <c r="V276" s="236"/>
      <c r="W276" s="236"/>
      <c r="X276" s="236"/>
      <c r="Y276" s="236"/>
      <c r="Z276" s="175"/>
    </row>
    <row r="277" spans="5:26" ht="12.75">
      <c r="E277" s="461"/>
      <c r="F277" s="175"/>
      <c r="G277" s="236"/>
      <c r="H277" s="236">
        <v>0</v>
      </c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>
        <f>+'Bilgi Girişi1'!$P$88</f>
        <v>0</v>
      </c>
      <c r="T277" s="236"/>
      <c r="U277" s="236"/>
      <c r="V277" s="236"/>
      <c r="W277" s="236"/>
      <c r="X277" s="236"/>
      <c r="Y277" s="236"/>
      <c r="Z277" s="175"/>
    </row>
    <row r="278" spans="5:26" ht="12.75">
      <c r="E278" s="461"/>
      <c r="F278" s="175"/>
      <c r="G278" s="236"/>
      <c r="H278" s="236">
        <v>0</v>
      </c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>
        <f>+'Bilgi Girişi1'!$P$89</f>
        <v>0</v>
      </c>
      <c r="T278" s="236"/>
      <c r="U278" s="236"/>
      <c r="V278" s="236"/>
      <c r="W278" s="236"/>
      <c r="X278" s="236"/>
      <c r="Y278" s="236"/>
      <c r="Z278" s="175"/>
    </row>
    <row r="279" spans="5:26" ht="12.75">
      <c r="E279" s="461"/>
      <c r="F279" s="175"/>
      <c r="G279" s="236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175"/>
    </row>
    <row r="280" spans="5:25" ht="12.75">
      <c r="E280" s="462" t="s">
        <v>222</v>
      </c>
      <c r="F280" s="175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236"/>
      <c r="U280" s="236"/>
      <c r="V280" s="236"/>
      <c r="W280" s="236"/>
      <c r="X280" s="236"/>
      <c r="Y280" s="236"/>
    </row>
    <row r="281" spans="5:25" ht="12.75">
      <c r="E281" s="462"/>
      <c r="F281" s="175"/>
      <c r="G281" s="272"/>
      <c r="H281" s="240"/>
      <c r="I281" s="418"/>
      <c r="J281" s="458"/>
      <c r="K281" s="458"/>
      <c r="L281" s="273"/>
      <c r="M281" s="418"/>
      <c r="N281" s="418"/>
      <c r="O281" s="236"/>
      <c r="P281" s="236"/>
      <c r="Q281" s="236"/>
      <c r="R281" s="236"/>
      <c r="S281" s="236"/>
      <c r="T281" s="236"/>
      <c r="U281" s="389" t="s">
        <v>191</v>
      </c>
      <c r="V281" s="390"/>
      <c r="W281" s="390"/>
      <c r="X281" s="391"/>
      <c r="Y281" s="285">
        <f>Y225+1</f>
        <v>6</v>
      </c>
    </row>
    <row r="282" spans="5:25" ht="12.75">
      <c r="E282" s="462"/>
      <c r="F282" s="175"/>
      <c r="G282" s="272"/>
      <c r="H282" s="240"/>
      <c r="I282" s="272" t="s">
        <v>228</v>
      </c>
      <c r="J282" s="272"/>
      <c r="K282" s="272"/>
      <c r="L282" s="276"/>
      <c r="M282" s="277"/>
      <c r="N282" s="277"/>
      <c r="O282" s="236"/>
      <c r="P282" s="275"/>
      <c r="Q282" s="236"/>
      <c r="R282" s="236"/>
      <c r="S282" s="236"/>
      <c r="T282" s="236"/>
      <c r="U282" s="278" t="s">
        <v>192</v>
      </c>
      <c r="V282" s="389">
        <f>+'Bilgi Girişi1'!$C$77</f>
        <v>0</v>
      </c>
      <c r="W282" s="390"/>
      <c r="X282" s="390"/>
      <c r="Y282" s="391"/>
    </row>
    <row r="283" spans="5:25" ht="12.75">
      <c r="E283" s="462"/>
      <c r="F283" s="175"/>
      <c r="G283" s="279"/>
      <c r="H283" s="280"/>
      <c r="I283" s="456"/>
      <c r="J283" s="456"/>
      <c r="K283" s="456"/>
      <c r="L283" s="281"/>
      <c r="M283" s="414"/>
      <c r="N283" s="414"/>
      <c r="O283" s="236"/>
      <c r="P283" s="236"/>
      <c r="Q283" s="236"/>
      <c r="R283" s="236"/>
      <c r="S283" s="236"/>
      <c r="T283" s="267"/>
      <c r="U283" s="278" t="s">
        <v>40</v>
      </c>
      <c r="V283" s="239" t="str">
        <f>VLOOKUP($AG$3,$AH$5:$AI$20,2,FALSE)</f>
        <v>Şubat</v>
      </c>
      <c r="W283" s="389" t="s">
        <v>193</v>
      </c>
      <c r="X283" s="391"/>
      <c r="Y283" s="282">
        <f>+$AG$4</f>
        <v>2016</v>
      </c>
    </row>
    <row r="284" spans="5:25" ht="12.75" customHeight="1">
      <c r="E284" s="462"/>
      <c r="F284" s="175"/>
      <c r="G284" s="435" t="s">
        <v>195</v>
      </c>
      <c r="H284" s="237" t="s">
        <v>196</v>
      </c>
      <c r="I284" s="238"/>
      <c r="J284" s="238"/>
      <c r="K284" s="238"/>
      <c r="L284" s="239"/>
      <c r="M284" s="240"/>
      <c r="N284" s="240"/>
      <c r="O284" s="238"/>
      <c r="P284" s="238"/>
      <c r="Q284" s="238"/>
      <c r="R284" s="238"/>
      <c r="S284" s="238"/>
      <c r="T284" s="238"/>
      <c r="U284" s="237"/>
      <c r="V284" s="237"/>
      <c r="W284" s="238"/>
      <c r="X284" s="238"/>
      <c r="Y284" s="238"/>
    </row>
    <row r="285" spans="5:25" ht="36.75" customHeight="1">
      <c r="E285" s="462"/>
      <c r="F285" s="175"/>
      <c r="G285" s="422"/>
      <c r="H285" s="238"/>
      <c r="I285" s="421" t="s">
        <v>149</v>
      </c>
      <c r="J285" s="395" t="s">
        <v>226</v>
      </c>
      <c r="K285" s="396"/>
      <c r="L285" s="241" t="s">
        <v>170</v>
      </c>
      <c r="M285" s="242" t="s">
        <v>173</v>
      </c>
      <c r="N285" s="382" t="s">
        <v>179</v>
      </c>
      <c r="O285" s="382" t="s">
        <v>182</v>
      </c>
      <c r="P285" s="382" t="s">
        <v>183</v>
      </c>
      <c r="Q285" s="243" t="s">
        <v>151</v>
      </c>
      <c r="R285" s="243" t="s">
        <v>243</v>
      </c>
      <c r="S285" s="436" t="s">
        <v>198</v>
      </c>
      <c r="T285" s="244" t="s">
        <v>199</v>
      </c>
      <c r="U285" s="243"/>
      <c r="V285" s="243"/>
      <c r="W285" s="421" t="s">
        <v>200</v>
      </c>
      <c r="X285" s="421" t="s">
        <v>138</v>
      </c>
      <c r="Y285" s="430" t="s">
        <v>201</v>
      </c>
    </row>
    <row r="286" spans="5:25" ht="63.75">
      <c r="E286" s="462"/>
      <c r="F286" s="175"/>
      <c r="G286" s="422"/>
      <c r="H286" s="245" t="s">
        <v>203</v>
      </c>
      <c r="I286" s="434"/>
      <c r="J286" s="397"/>
      <c r="K286" s="398"/>
      <c r="L286" s="246" t="s">
        <v>227</v>
      </c>
      <c r="M286" s="241" t="s">
        <v>176</v>
      </c>
      <c r="N286" s="383"/>
      <c r="O286" s="383"/>
      <c r="P286" s="383"/>
      <c r="Q286" s="243" t="s">
        <v>158</v>
      </c>
      <c r="R286" s="243" t="s">
        <v>242</v>
      </c>
      <c r="S286" s="422"/>
      <c r="T286" s="247" t="s">
        <v>204</v>
      </c>
      <c r="U286" s="243"/>
      <c r="V286" s="243"/>
      <c r="W286" s="422"/>
      <c r="X286" s="422"/>
      <c r="Y286" s="422"/>
    </row>
    <row r="287" spans="1:25" ht="51">
      <c r="A287" s="433" t="s">
        <v>206</v>
      </c>
      <c r="B287" s="195"/>
      <c r="C287" s="195"/>
      <c r="D287" s="195"/>
      <c r="E287" s="462"/>
      <c r="F287" s="175"/>
      <c r="G287" s="422"/>
      <c r="H287" s="245" t="s">
        <v>63</v>
      </c>
      <c r="I287" s="421" t="s">
        <v>224</v>
      </c>
      <c r="J287" s="397"/>
      <c r="K287" s="398"/>
      <c r="L287" s="241" t="s">
        <v>172</v>
      </c>
      <c r="M287" s="248" t="s">
        <v>174</v>
      </c>
      <c r="N287" s="382" t="s">
        <v>181</v>
      </c>
      <c r="O287" s="382" t="s">
        <v>177</v>
      </c>
      <c r="P287" s="382" t="s">
        <v>184</v>
      </c>
      <c r="Q287" s="235" t="s">
        <v>238</v>
      </c>
      <c r="R287" s="241" t="s">
        <v>245</v>
      </c>
      <c r="S287" s="422"/>
      <c r="T287" s="247" t="s">
        <v>186</v>
      </c>
      <c r="U287" s="243"/>
      <c r="V287" s="243"/>
      <c r="W287" s="422"/>
      <c r="X287" s="422"/>
      <c r="Y287" s="422"/>
    </row>
    <row r="288" spans="1:25" ht="63.75">
      <c r="A288" s="433"/>
      <c r="B288" s="195"/>
      <c r="C288" s="195"/>
      <c r="D288" s="195"/>
      <c r="E288" s="462"/>
      <c r="F288" s="175"/>
      <c r="G288" s="423"/>
      <c r="H288" s="245" t="s">
        <v>225</v>
      </c>
      <c r="I288" s="434"/>
      <c r="J288" s="399"/>
      <c r="K288" s="400"/>
      <c r="L288" s="243" t="s">
        <v>175</v>
      </c>
      <c r="M288" s="248" t="s">
        <v>178</v>
      </c>
      <c r="N288" s="383"/>
      <c r="O288" s="383"/>
      <c r="P288" s="383"/>
      <c r="Q288" s="235" t="s">
        <v>240</v>
      </c>
      <c r="R288" s="241" t="s">
        <v>246</v>
      </c>
      <c r="S288" s="423"/>
      <c r="T288" s="247" t="s">
        <v>187</v>
      </c>
      <c r="U288" s="243"/>
      <c r="V288" s="243"/>
      <c r="W288" s="423"/>
      <c r="X288" s="423"/>
      <c r="Y288" s="423"/>
    </row>
    <row r="289" spans="5:25" ht="12.75">
      <c r="E289" s="462"/>
      <c r="F289" s="175"/>
      <c r="G289" s="405" t="s">
        <v>209</v>
      </c>
      <c r="H289" s="406"/>
      <c r="I289" s="406"/>
      <c r="J289" s="406"/>
      <c r="K289" s="407"/>
      <c r="L289" s="283">
        <f aca="true" t="shared" si="10" ref="L289:Y292">IF($G$293=1,0,+L269)</f>
        <v>0</v>
      </c>
      <c r="M289" s="283">
        <f t="shared" si="10"/>
        <v>0</v>
      </c>
      <c r="N289" s="283">
        <f t="shared" si="10"/>
        <v>0</v>
      </c>
      <c r="O289" s="283">
        <f t="shared" si="10"/>
        <v>0</v>
      </c>
      <c r="P289" s="283">
        <f t="shared" si="10"/>
        <v>0</v>
      </c>
      <c r="Q289" s="283">
        <f t="shared" si="10"/>
        <v>0</v>
      </c>
      <c r="R289" s="283">
        <f t="shared" si="10"/>
        <v>0</v>
      </c>
      <c r="S289" s="283">
        <f t="shared" si="10"/>
        <v>0</v>
      </c>
      <c r="T289" s="283">
        <f t="shared" si="10"/>
        <v>0</v>
      </c>
      <c r="U289" s="283">
        <f t="shared" si="10"/>
        <v>0</v>
      </c>
      <c r="V289" s="283">
        <f t="shared" si="10"/>
        <v>0</v>
      </c>
      <c r="W289" s="283">
        <f t="shared" si="10"/>
        <v>0</v>
      </c>
      <c r="X289" s="283">
        <f t="shared" si="10"/>
        <v>0</v>
      </c>
      <c r="Y289" s="283">
        <f t="shared" si="10"/>
        <v>0</v>
      </c>
    </row>
    <row r="290" spans="5:25" ht="12.75">
      <c r="E290" s="462"/>
      <c r="F290" s="175"/>
      <c r="G290" s="408"/>
      <c r="H290" s="409"/>
      <c r="I290" s="409"/>
      <c r="J290" s="409"/>
      <c r="K290" s="410"/>
      <c r="L290" s="284">
        <f t="shared" si="10"/>
        <v>0</v>
      </c>
      <c r="M290" s="284">
        <f t="shared" si="10"/>
        <v>0</v>
      </c>
      <c r="N290" s="284">
        <f t="shared" si="10"/>
        <v>0</v>
      </c>
      <c r="O290" s="284">
        <f t="shared" si="10"/>
        <v>0</v>
      </c>
      <c r="P290" s="284">
        <f t="shared" si="10"/>
        <v>0</v>
      </c>
      <c r="Q290" s="284">
        <f t="shared" si="10"/>
        <v>0</v>
      </c>
      <c r="R290" s="284">
        <f t="shared" si="10"/>
        <v>0</v>
      </c>
      <c r="S290" s="284">
        <f t="shared" si="10"/>
        <v>0</v>
      </c>
      <c r="T290" s="284">
        <f t="shared" si="10"/>
        <v>0</v>
      </c>
      <c r="U290" s="284">
        <f t="shared" si="10"/>
        <v>0</v>
      </c>
      <c r="V290" s="284">
        <f t="shared" si="10"/>
        <v>0</v>
      </c>
      <c r="W290" s="284">
        <f t="shared" si="10"/>
        <v>0</v>
      </c>
      <c r="X290" s="284">
        <f t="shared" si="10"/>
        <v>0</v>
      </c>
      <c r="Y290" s="284">
        <f t="shared" si="10"/>
        <v>0</v>
      </c>
    </row>
    <row r="291" spans="5:25" ht="12.75">
      <c r="E291" s="462"/>
      <c r="F291" s="175"/>
      <c r="G291" s="408"/>
      <c r="H291" s="409"/>
      <c r="I291" s="409"/>
      <c r="J291" s="409"/>
      <c r="K291" s="410"/>
      <c r="L291" s="284">
        <f t="shared" si="10"/>
        <v>0</v>
      </c>
      <c r="M291" s="284">
        <f t="shared" si="10"/>
        <v>0</v>
      </c>
      <c r="N291" s="284">
        <f t="shared" si="10"/>
        <v>0</v>
      </c>
      <c r="O291" s="284">
        <f t="shared" si="10"/>
        <v>0</v>
      </c>
      <c r="P291" s="284">
        <f t="shared" si="10"/>
        <v>0</v>
      </c>
      <c r="Q291" s="284">
        <f t="shared" si="10"/>
        <v>0</v>
      </c>
      <c r="R291" s="284">
        <f t="shared" si="10"/>
        <v>0</v>
      </c>
      <c r="S291" s="284">
        <f t="shared" si="10"/>
        <v>0</v>
      </c>
      <c r="T291" s="284">
        <f t="shared" si="10"/>
        <v>0</v>
      </c>
      <c r="U291" s="284">
        <f t="shared" si="10"/>
        <v>0</v>
      </c>
      <c r="V291" s="284">
        <f t="shared" si="10"/>
        <v>0</v>
      </c>
      <c r="W291" s="284">
        <f t="shared" si="10"/>
        <v>0</v>
      </c>
      <c r="X291" s="284">
        <f t="shared" si="10"/>
        <v>0</v>
      </c>
      <c r="Y291" s="284">
        <f t="shared" si="10"/>
        <v>0</v>
      </c>
    </row>
    <row r="292" spans="5:25" ht="12.75">
      <c r="E292" s="462"/>
      <c r="F292" s="175"/>
      <c r="G292" s="411"/>
      <c r="H292" s="412"/>
      <c r="I292" s="412"/>
      <c r="J292" s="412"/>
      <c r="K292" s="413"/>
      <c r="L292" s="252">
        <f t="shared" si="10"/>
        <v>0</v>
      </c>
      <c r="M292" s="252">
        <f t="shared" si="10"/>
        <v>0</v>
      </c>
      <c r="N292" s="252">
        <f t="shared" si="10"/>
        <v>0</v>
      </c>
      <c r="O292" s="252">
        <f t="shared" si="10"/>
        <v>0</v>
      </c>
      <c r="P292" s="252">
        <f t="shared" si="10"/>
        <v>0</v>
      </c>
      <c r="Q292" s="252">
        <f t="shared" si="10"/>
        <v>0</v>
      </c>
      <c r="R292" s="252">
        <f t="shared" si="10"/>
        <v>0</v>
      </c>
      <c r="S292" s="252">
        <f t="shared" si="10"/>
        <v>0</v>
      </c>
      <c r="T292" s="252">
        <f t="shared" si="10"/>
        <v>0</v>
      </c>
      <c r="U292" s="252">
        <f t="shared" si="10"/>
        <v>0</v>
      </c>
      <c r="V292" s="252">
        <f t="shared" si="10"/>
        <v>0</v>
      </c>
      <c r="W292" s="252">
        <f t="shared" si="10"/>
        <v>0</v>
      </c>
      <c r="X292" s="252">
        <f t="shared" si="10"/>
        <v>0</v>
      </c>
      <c r="Y292" s="252">
        <f t="shared" si="10"/>
        <v>0</v>
      </c>
    </row>
    <row r="293" spans="1:25" ht="12.75" customHeight="1">
      <c r="A293" s="439"/>
      <c r="B293" s="440">
        <f>IF(G293&gt;0,1,0)</f>
        <v>0</v>
      </c>
      <c r="C293" s="202"/>
      <c r="D293" s="201"/>
      <c r="E293" s="462"/>
      <c r="F293" s="175"/>
      <c r="G293" s="443">
        <f>IF(S293&gt;0,G265+1,0)</f>
        <v>0</v>
      </c>
      <c r="H293" s="253">
        <f>IF(ISERROR(VLOOKUP(A293,GORLIS!$A$5:$AT$992,4,FALSE)),0,VLOOKUP(A293,GORLIS!$A$5:$AT$992,4,FALSE))</f>
        <v>0</v>
      </c>
      <c r="I293" s="419">
        <f>IF(ISERROR(VLOOKUP(A293,GORLIS!$A$5:$AU$992,32,FALSE)),0,VLOOKUP(A293,GORLIS!$A$5:$AU$992,32,FALSE))</f>
        <v>0</v>
      </c>
      <c r="J293" s="446">
        <f>IF(ISERROR(VLOOKUP(A293,GORLIS!$A$5:$AT$992,9,FALSE)),0,VLOOKUP(A293,GORLIS!$A$5:$AT$992,9,FALSE))</f>
        <v>0</v>
      </c>
      <c r="K293" s="447"/>
      <c r="L293" s="253">
        <f>IF(ISERROR(VLOOKUP(A293,GORLIS!$A$5:$AT$992,12,FALSE)),0,VLOOKUP(A293,GORLIS!$A$5:$AT$992,12,FALSE))</f>
        <v>0</v>
      </c>
      <c r="M293" s="253">
        <f>IF(ISERROR(VLOOKUP(A293,GORLIS!$A$5:$AT$992,16,FALSE)),0,VLOOKUP(A293,GORLIS!$A$5:$AT$992,16,FALSE))</f>
        <v>0</v>
      </c>
      <c r="N293" s="384">
        <f>IF(ISERROR(VLOOKUP(A293,GORLIS!$A$5:$AT$992,21,FALSE)),0,VLOOKUP(A293,GORLIS!$A$5:$AT$992,21,FALSE))</f>
        <v>0</v>
      </c>
      <c r="O293" s="384">
        <f>IF(ISERROR(VLOOKUP(A293,GORLIS!$A$5:$AT$992,25,FALSE)),0,VLOOKUP(A293,GORLIS!$A$5:$AT$992,25,FALSE))</f>
        <v>0</v>
      </c>
      <c r="P293" s="384">
        <f>IF(ISERROR(VLOOKUP(A293,GORLIS!$A$5:$AT$992,29,FALSE)),0,VLOOKUP(A293,GORLIS!$A$5:$AT$992,29,FALSE))</f>
        <v>0</v>
      </c>
      <c r="Q293" s="253">
        <f>IF(ISERROR(VLOOKUP(A293,GORLIS!$A$5:$AT$992,34,FALSE)),0,VLOOKUP(A293,GORLIS!$A$5:$AT$992,34,FALSE))</f>
        <v>0</v>
      </c>
      <c r="R293" s="253">
        <f>IF(ISERROR(VLOOKUP(A293,GORLIS!$A$5:$AY$992,50,FALSE)),0,VLOOKUP(A293,GORLIS!$A$5:$AY$992,50,FALSE))</f>
        <v>0</v>
      </c>
      <c r="S293" s="415">
        <f>IF(ISERROR(VLOOKUP(A293,GORLIS!$A$5:$AT$992,38,FALSE)),0,VLOOKUP(A293,GORLIS!$A$5:$AT$992,38,FALSE))</f>
        <v>0</v>
      </c>
      <c r="T293" s="254">
        <f>IF(ISERROR(VLOOKUP(A293,GORLIS!$A$5:$AT$992,10,FALSE)),0,VLOOKUP(A293,GORLIS!$A$5:$AT$992,10,FALSE))</f>
        <v>0</v>
      </c>
      <c r="U293" s="255"/>
      <c r="V293" s="255"/>
      <c r="W293" s="376">
        <f>SUM(T295+T296+U294+U295+U296+V293+V294+V295+V296)</f>
        <v>0</v>
      </c>
      <c r="X293" s="379">
        <f>IF(ISERROR(VLOOKUP(A293,GORLIS!$A$5:$AT$992,8,FALSE)),0,VLOOKUP(A293,GORLIS!$A$5:$AT$992,8,FALSE))</f>
        <v>0</v>
      </c>
      <c r="Y293" s="376">
        <f>S293-W293</f>
        <v>0</v>
      </c>
    </row>
    <row r="294" spans="1:25" ht="12.75">
      <c r="A294" s="439"/>
      <c r="B294" s="441"/>
      <c r="C294" s="202"/>
      <c r="D294" s="201"/>
      <c r="E294" s="462"/>
      <c r="F294" s="175"/>
      <c r="G294" s="444"/>
      <c r="H294" s="256">
        <f>IF(ISERROR(VLOOKUP(A293,GORLIS!$A$5:$AT$992,5,FALSE)),0,VLOOKUP(A293,GORLIS!$A$5:$AT$992,5,FALSE))</f>
        <v>0</v>
      </c>
      <c r="I294" s="420"/>
      <c r="J294" s="448"/>
      <c r="K294" s="449"/>
      <c r="L294" s="256">
        <f>IF(ISERROR(VLOOKUP(A293,GORLIS!$A$5:$AT$992,13,FALSE)),0,VLOOKUP(A293,GORLIS!$A$5:$AT$992,13,FALSE))</f>
        <v>0</v>
      </c>
      <c r="M294" s="256">
        <f>IF(ISERROR(VLOOKUP(A293,GORLIS!$A$5:$AT$992,17,FALSE)),0,VLOOKUP(A293,GORLIS!$A$5:$AT$992,17,FALSE))</f>
        <v>0</v>
      </c>
      <c r="N294" s="385"/>
      <c r="O294" s="385"/>
      <c r="P294" s="385"/>
      <c r="Q294" s="256">
        <f>IF(ISERROR(VLOOKUP(A293,GORLIS!$A$5:$AT$992,36,FALSE)),0,VLOOKUP(A293,GORLIS!$A$5:$AT$992,36,FALSE))</f>
        <v>0</v>
      </c>
      <c r="R294" s="256">
        <f>IF(ISERROR(VLOOKUP(A293,GORLIS!$A$5:$AY$992,51,FALSE)),0,VLOOKUP(A293,GORLIS!$A$5:$AY$992,51,FALSE))</f>
        <v>0</v>
      </c>
      <c r="S294" s="416"/>
      <c r="T294" s="258">
        <f>+S293</f>
        <v>0</v>
      </c>
      <c r="U294" s="258"/>
      <c r="V294" s="258"/>
      <c r="W294" s="377"/>
      <c r="X294" s="380"/>
      <c r="Y294" s="377"/>
    </row>
    <row r="295" spans="1:25" ht="12.75">
      <c r="A295" s="439"/>
      <c r="B295" s="441"/>
      <c r="C295" s="202"/>
      <c r="D295" s="201"/>
      <c r="E295" s="462"/>
      <c r="F295" s="175"/>
      <c r="G295" s="444"/>
      <c r="H295" s="256">
        <f>IF(ISERROR(VLOOKUP(A293,GORLIS!$A$5:$AT$992,2,FALSE)),0,VLOOKUP(A293,GORLIS!$A$5:$AT$992,2,FALSE))</f>
        <v>0</v>
      </c>
      <c r="I295" s="403">
        <f>IF(ISERROR(VLOOKUP(A293,GORLIS!$A$5:$AU$992,47,FALSE)),0,VLOOKUP(A293,GORLIS!$A$5:$AU$992,47,FALSE))</f>
        <v>0</v>
      </c>
      <c r="J295" s="448"/>
      <c r="K295" s="449"/>
      <c r="L295" s="256">
        <f>IF(ISERROR(VLOOKUP(A293,GORLIS!$A$5:$AT$992,14,FALSE)),0,VLOOKUP(A293,GORLIS!$A$5:$AT$992,14,FALSE))</f>
        <v>0</v>
      </c>
      <c r="M295" s="256">
        <f>IF(ISERROR(VLOOKUP(A293,GORLIS!$A$5:$AT$992,18,FALSE)),0,VLOOKUP(A293,GORLIS!$A$5:$AT$992,18,FALSE))</f>
        <v>0</v>
      </c>
      <c r="N295" s="385">
        <f>IF(ISERROR(VLOOKUP(A293,GORLIS!$A$5:$AT$992,23,FALSE)),0,VLOOKUP(A293,GORLIS!$A$5:$AT$992,23,FALSE))</f>
        <v>0</v>
      </c>
      <c r="O295" s="385">
        <f>IF(ISERROR(VLOOKUP(A293,GORLIS!$A$5:$AT$992,27,FALSE)),0,VLOOKUP(A293,GORLIS!$A$5:$AT$992,27,FALSE))</f>
        <v>0</v>
      </c>
      <c r="P295" s="385">
        <f>IF(ISERROR(VLOOKUP(A293,GORLIS!$A$5:$AT$992,30,FALSE)),0,VLOOKUP(A293,GORLIS!$A$5:$AT$992,30,FALSE))</f>
        <v>0</v>
      </c>
      <c r="Q295" s="256">
        <f>IF(ISERROR(VLOOKUP(A293,GORLIS!$A$5:$AV$992,48,FALSE)),0,VLOOKUP(A293,GORLIS!$A$5:$AV$992,48,FALSE))</f>
        <v>0</v>
      </c>
      <c r="R295" s="257">
        <f>IF(ISERROR(VLOOKUP(A293,GORLIS!$A$5:$AY$992,31,FALSE)),0,VLOOKUP(A293,GORLIS!$A$5:$AY$992,31,FALSE))</f>
        <v>0</v>
      </c>
      <c r="S295" s="416"/>
      <c r="T295" s="260">
        <f>IF(ISERROR(VLOOKUP(A293,GORLIS!$A$5:$AT$992,42,FALSE)),0,VLOOKUP(A293,GORLIS!$A$5:$AT$992,42,FALSE))</f>
        <v>0</v>
      </c>
      <c r="U295" s="258"/>
      <c r="V295" s="258"/>
      <c r="W295" s="377"/>
      <c r="X295" s="380"/>
      <c r="Y295" s="377"/>
    </row>
    <row r="296" spans="1:25" ht="12.75">
      <c r="A296" s="439"/>
      <c r="B296" s="442"/>
      <c r="C296" s="202"/>
      <c r="D296" s="201"/>
      <c r="E296" s="462"/>
      <c r="F296" s="175"/>
      <c r="G296" s="445"/>
      <c r="H296" s="256">
        <f>IF(ISERROR(VLOOKUP(A293,GORLIS!$A$5:$AT$992,6,FALSE)),0,VLOOKUP(A293,GORLIS!$A$5:$AT$992,6,FALSE))</f>
        <v>0</v>
      </c>
      <c r="I296" s="404"/>
      <c r="J296" s="450"/>
      <c r="K296" s="451"/>
      <c r="L296" s="256">
        <f>IF(ISERROR(VLOOKUP(A293,GORLIS!$A$5:$AT$992,15,FALSE)),0,VLOOKUP(A293,GORLIS!$A$5:$AT$992,15,FALSE))</f>
        <v>0</v>
      </c>
      <c r="M296" s="256">
        <f>IF(ISERROR(VLOOKUP(A293,GORLIS!$A$5:$AT$992,19,FALSE)),0,VLOOKUP(A293,GORLIS!$A$5:$AT$992,19,FALSE))</f>
        <v>0</v>
      </c>
      <c r="N296" s="401"/>
      <c r="O296" s="401"/>
      <c r="P296" s="401"/>
      <c r="Q296" s="256">
        <f>IF(ISERROR(VLOOKUP(A293,GORLIS!$A$5:$AW$992,49,FALSE)),0,VLOOKUP(A293,GORLIS!$A$5:$AW$992,49,FALSE))</f>
        <v>0</v>
      </c>
      <c r="R296" s="257">
        <f>IF(ISERROR(VLOOKUP(A293,GORLIS!$A$5:$AY$992,33,FALSE)),0,VLOOKUP(A293,GORLIS!$A$5:$AY$992,33,FALSE))</f>
        <v>0</v>
      </c>
      <c r="S296" s="417"/>
      <c r="T296" s="260">
        <f>IF(ISERROR(VLOOKUP(A293,GORLIS!$A$5:$AT$992,44,FALSE)),0,VLOOKUP(A293,GORLIS!$A$5:$AT$992,44,FALSE))</f>
        <v>0</v>
      </c>
      <c r="U296" s="261"/>
      <c r="V296" s="258"/>
      <c r="W296" s="378"/>
      <c r="X296" s="381"/>
      <c r="Y296" s="378"/>
    </row>
    <row r="297" spans="1:25" ht="12.75" customHeight="1">
      <c r="A297" s="439"/>
      <c r="B297" s="440">
        <f>IF(G297&gt;0,1,0)</f>
        <v>0</v>
      </c>
      <c r="C297" s="197"/>
      <c r="D297" s="201"/>
      <c r="E297" s="462"/>
      <c r="F297" s="175"/>
      <c r="G297" s="443">
        <f>IF(S297&gt;0,G293+1,0)</f>
        <v>0</v>
      </c>
      <c r="H297" s="253">
        <f>IF(ISERROR(VLOOKUP(A297,GORLIS!$A$5:$AT$992,4,FALSE)),0,VLOOKUP(A297,GORLIS!$A$5:$AT$992,4,FALSE))</f>
        <v>0</v>
      </c>
      <c r="I297" s="419">
        <f>IF(ISERROR(VLOOKUP(A297,GORLIS!$A$5:$AU$992,32,FALSE)),0,VLOOKUP(A297,GORLIS!$A$5:$AU$992,32,FALSE))</f>
        <v>0</v>
      </c>
      <c r="J297" s="446">
        <f>IF(ISERROR(VLOOKUP(A297,GORLIS!$A$5:$AT$992,9,FALSE)),0,VLOOKUP(A297,GORLIS!$A$5:$AT$992,9,FALSE))</f>
        <v>0</v>
      </c>
      <c r="K297" s="447"/>
      <c r="L297" s="253">
        <f>IF(ISERROR(VLOOKUP(A297,GORLIS!$A$5:$AT$992,12,FALSE)),0,VLOOKUP(A297,GORLIS!$A$5:$AT$992,12,FALSE))</f>
        <v>0</v>
      </c>
      <c r="M297" s="253">
        <f>IF(ISERROR(VLOOKUP(A297,GORLIS!$A$5:$AT$992,16,FALSE)),0,VLOOKUP(A297,GORLIS!$A$5:$AT$992,16,FALSE))</f>
        <v>0</v>
      </c>
      <c r="N297" s="384">
        <f>IF(ISERROR(VLOOKUP(A297,GORLIS!$A$5:$AT$992,21,FALSE)),0,VLOOKUP(A297,GORLIS!$A$5:$AT$992,21,FALSE))</f>
        <v>0</v>
      </c>
      <c r="O297" s="384">
        <f>IF(ISERROR(VLOOKUP(A297,GORLIS!$A$5:$AT$992,25,FALSE)),0,VLOOKUP(A297,GORLIS!$A$5:$AT$992,25,FALSE))</f>
        <v>0</v>
      </c>
      <c r="P297" s="255"/>
      <c r="Q297" s="253">
        <f>IF(ISERROR(VLOOKUP(A297,GORLIS!$A$5:$AT$992,34,FALSE)),0,VLOOKUP(A297,GORLIS!$A$5:$AT$992,34,FALSE))</f>
        <v>0</v>
      </c>
      <c r="R297" s="253">
        <f>IF(ISERROR(VLOOKUP(A297,GORLIS!$A$5:$AY$992,50,FALSE)),0,VLOOKUP(A297,GORLIS!$A$5:$AY$992,50,FALSE))</f>
        <v>0</v>
      </c>
      <c r="S297" s="415">
        <f>IF(ISERROR(VLOOKUP(A297,GORLIS!$A$5:$AT$992,38,FALSE)),0,VLOOKUP(A297,GORLIS!$A$5:$AT$992,38,FALSE))</f>
        <v>0</v>
      </c>
      <c r="T297" s="254">
        <f>IF(ISERROR(VLOOKUP(A297,GORLIS!$A$5:$AT$992,10,FALSE)),0,VLOOKUP(A297,GORLIS!$A$5:$AT$992,10,FALSE))</f>
        <v>0</v>
      </c>
      <c r="U297" s="255"/>
      <c r="V297" s="255"/>
      <c r="W297" s="376">
        <f>SUM(T299+T300+U298+U299+U300+V297+V298+V299+V300)</f>
        <v>0</v>
      </c>
      <c r="X297" s="379">
        <f>IF(ISERROR(VLOOKUP(A297,GORLIS!$A$5:$AT$992,8,FALSE)),0,VLOOKUP(A297,GORLIS!$A$5:$AT$992,8,FALSE))</f>
        <v>0</v>
      </c>
      <c r="Y297" s="376">
        <f>S297-W297</f>
        <v>0</v>
      </c>
    </row>
    <row r="298" spans="1:25" ht="12.75" customHeight="1">
      <c r="A298" s="439"/>
      <c r="B298" s="441"/>
      <c r="C298" s="198"/>
      <c r="D298" s="198"/>
      <c r="E298" s="462"/>
      <c r="F298" s="175"/>
      <c r="G298" s="444"/>
      <c r="H298" s="256">
        <f>IF(ISERROR(VLOOKUP(A297,GORLIS!$A$5:$AT$992,5,FALSE)),0,VLOOKUP(A297,GORLIS!$A$5:$AT$992,5,FALSE))</f>
        <v>0</v>
      </c>
      <c r="I298" s="420"/>
      <c r="J298" s="448"/>
      <c r="K298" s="449"/>
      <c r="L298" s="256">
        <f>IF(ISERROR(VLOOKUP(A297,GORLIS!$A$5:$AT$992,13,FALSE)),0,VLOOKUP(A297,GORLIS!$A$5:$AT$992,13,FALSE))</f>
        <v>0</v>
      </c>
      <c r="M298" s="256">
        <f>IF(ISERROR(VLOOKUP(A297,GORLIS!$A$5:$AT$992,17,FALSE)),0,VLOOKUP(A297,GORLIS!$A$5:$AT$992,17,FALSE))</f>
        <v>0</v>
      </c>
      <c r="N298" s="385"/>
      <c r="O298" s="385"/>
      <c r="P298" s="258"/>
      <c r="Q298" s="256">
        <f>IF(ISERROR(VLOOKUP(A297,GORLIS!$A$5:$AT$992,36,FALSE)),0,VLOOKUP(A297,GORLIS!$A$5:$AT$992,36,FALSE))</f>
        <v>0</v>
      </c>
      <c r="R298" s="256">
        <f>IF(ISERROR(VLOOKUP(A297,GORLIS!$A$5:$AY$992,51,FALSE)),0,VLOOKUP(A297,GORLIS!$A$5:$AY$992,51,FALSE))</f>
        <v>0</v>
      </c>
      <c r="S298" s="416"/>
      <c r="T298" s="258">
        <f>+S297</f>
        <v>0</v>
      </c>
      <c r="U298" s="258"/>
      <c r="V298" s="258"/>
      <c r="W298" s="377"/>
      <c r="X298" s="380"/>
      <c r="Y298" s="377"/>
    </row>
    <row r="299" spans="1:25" ht="12.75" customHeight="1">
      <c r="A299" s="439"/>
      <c r="B299" s="441"/>
      <c r="C299" s="198"/>
      <c r="D299" s="198"/>
      <c r="E299" s="462"/>
      <c r="F299" s="175"/>
      <c r="G299" s="444"/>
      <c r="H299" s="256">
        <f>IF(ISERROR(VLOOKUP(A297,GORLIS!$A$5:$AT$992,2,FALSE)),0,VLOOKUP(A297,GORLIS!$A$5:$AT$992,2,FALSE))</f>
        <v>0</v>
      </c>
      <c r="I299" s="403">
        <f>IF(ISERROR(VLOOKUP(A297,GORLIS!$A$5:$AU$992,47,FALSE)),0,VLOOKUP(A297,GORLIS!$A$5:$AU$992,47,FALSE))</f>
        <v>0</v>
      </c>
      <c r="J299" s="448"/>
      <c r="K299" s="449"/>
      <c r="L299" s="256">
        <f>IF(ISERROR(VLOOKUP(A297,GORLIS!$A$5:$AT$992,14,FALSE)),0,VLOOKUP(A297,GORLIS!$A$5:$AT$992,14,FALSE))</f>
        <v>0</v>
      </c>
      <c r="M299" s="256">
        <f>IF(ISERROR(VLOOKUP(A297,GORLIS!$A$5:$AT$992,18,FALSE)),0,VLOOKUP(A297,GORLIS!$A$5:$AT$992,18,FALSE))</f>
        <v>0</v>
      </c>
      <c r="N299" s="385">
        <f>IF(ISERROR(VLOOKUP(A297,GORLIS!$A$5:$AT$992,23,FALSE)),0,VLOOKUP(A297,GORLIS!$A$5:$AT$992,23,FALSE))</f>
        <v>0</v>
      </c>
      <c r="O299" s="385">
        <f>IF(ISERROR(VLOOKUP(A297,GORLIS!$A$5:$AT$992,27,FALSE)),0,VLOOKUP(A297,GORLIS!$A$5:$AT$992,27,FALSE))</f>
        <v>0</v>
      </c>
      <c r="P299" s="258"/>
      <c r="Q299" s="256">
        <f>IF(ISERROR(VLOOKUP(A297,GORLIS!$A$5:$AV$992,48,FALSE)),0,VLOOKUP(A297,GORLIS!$A$5:$AV$992,48,FALSE))</f>
        <v>0</v>
      </c>
      <c r="R299" s="257">
        <f>IF(ISERROR(VLOOKUP(A297,GORLIS!$A$5:$AY$992,31,FALSE)),0,VLOOKUP(A297,GORLIS!$A$5:$AY$992,31,FALSE))</f>
        <v>0</v>
      </c>
      <c r="S299" s="416"/>
      <c r="T299" s="260">
        <f>IF(ISERROR(VLOOKUP(A297,GORLIS!$A$5:$AT$992,42,FALSE)),0,VLOOKUP(A297,GORLIS!$A$5:$AT$992,42,FALSE))</f>
        <v>0</v>
      </c>
      <c r="U299" s="258"/>
      <c r="V299" s="258"/>
      <c r="W299" s="377"/>
      <c r="X299" s="380"/>
      <c r="Y299" s="377"/>
    </row>
    <row r="300" spans="1:25" ht="12.75" customHeight="1">
      <c r="A300" s="439"/>
      <c r="B300" s="442"/>
      <c r="C300" s="198"/>
      <c r="D300" s="198"/>
      <c r="E300" s="462"/>
      <c r="F300" s="175"/>
      <c r="G300" s="445"/>
      <c r="H300" s="256">
        <f>IF(ISERROR(VLOOKUP(A297,GORLIS!$A$5:$AT$992,6,FALSE)),0,VLOOKUP(A297,GORLIS!$A$5:$AT$992,6,FALSE))</f>
        <v>0</v>
      </c>
      <c r="I300" s="404"/>
      <c r="J300" s="450"/>
      <c r="K300" s="451"/>
      <c r="L300" s="256">
        <f>IF(ISERROR(VLOOKUP(A297,GORLIS!$A$5:$AT$992,15,FALSE)),0,VLOOKUP(A297,GORLIS!$A$5:$AT$992,15,FALSE))</f>
        <v>0</v>
      </c>
      <c r="M300" s="256">
        <f>IF(ISERROR(VLOOKUP(A297,GORLIS!$A$5:$AT$992,19,FALSE)),0,VLOOKUP(A297,GORLIS!$A$5:$AT$992,19,FALSE))</f>
        <v>0</v>
      </c>
      <c r="N300" s="401"/>
      <c r="O300" s="401"/>
      <c r="P300" s="261"/>
      <c r="Q300" s="256">
        <f>IF(ISERROR(VLOOKUP(A297,GORLIS!$A$5:$AW$992,49,FALSE)),0,VLOOKUP(A297,GORLIS!$A$5:$AW$992,49,FALSE))</f>
        <v>0</v>
      </c>
      <c r="R300" s="257">
        <f>IF(ISERROR(VLOOKUP(A297,GORLIS!$A$5:$AY$992,33,FALSE)),0,VLOOKUP(A297,GORLIS!$A$5:$AY$992,33,FALSE))</f>
        <v>0</v>
      </c>
      <c r="S300" s="417"/>
      <c r="T300" s="260">
        <f>IF(ISERROR(VLOOKUP(A297,GORLIS!$A$5:$AT$992,44,FALSE)),0,VLOOKUP(A297,GORLIS!$A$5:$AT$992,44,FALSE))</f>
        <v>0</v>
      </c>
      <c r="U300" s="261"/>
      <c r="V300" s="258"/>
      <c r="W300" s="378"/>
      <c r="X300" s="381"/>
      <c r="Y300" s="378"/>
    </row>
    <row r="301" spans="1:25" ht="12.75" customHeight="1">
      <c r="A301" s="439"/>
      <c r="B301" s="440">
        <f>IF(G301&gt;0,1,0)</f>
        <v>0</v>
      </c>
      <c r="C301" s="197"/>
      <c r="D301" s="197"/>
      <c r="E301" s="462"/>
      <c r="F301" s="175"/>
      <c r="G301" s="443">
        <f>IF(S301&gt;0,G297+1,0)</f>
        <v>0</v>
      </c>
      <c r="H301" s="253">
        <f>IF(ISERROR(VLOOKUP(A301,GORLIS!$A$5:$AT$992,4,FALSE)),0,VLOOKUP(A301,GORLIS!$A$5:$AT$992,4,FALSE))</f>
        <v>0</v>
      </c>
      <c r="I301" s="419">
        <f>IF(ISERROR(VLOOKUP(A301,GORLIS!$A$5:$AU$992,32,FALSE)),0,VLOOKUP(A301,GORLIS!$A$5:$AU$992,32,FALSE))</f>
        <v>0</v>
      </c>
      <c r="J301" s="446">
        <f>IF(ISERROR(VLOOKUP(A301,GORLIS!$A$5:$AT$992,9,FALSE)),0,VLOOKUP(A301,GORLIS!$A$5:$AT$992,9,FALSE))</f>
        <v>0</v>
      </c>
      <c r="K301" s="447"/>
      <c r="L301" s="253">
        <f>IF(ISERROR(VLOOKUP(A301,GORLIS!$A$5:$AT$992,12,FALSE)),0,VLOOKUP(A301,GORLIS!$A$5:$AT$992,12,FALSE))</f>
        <v>0</v>
      </c>
      <c r="M301" s="253">
        <f>IF(ISERROR(VLOOKUP(A301,GORLIS!$A$5:$AT$992,16,FALSE)),0,VLOOKUP(A301,GORLIS!$A$5:$AT$992,16,FALSE))</f>
        <v>0</v>
      </c>
      <c r="N301" s="384">
        <f>IF(ISERROR(VLOOKUP(A301,GORLIS!$A$5:$AT$992,21,FALSE)),0,VLOOKUP(A301,GORLIS!$A$5:$AT$992,21,FALSE))</f>
        <v>0</v>
      </c>
      <c r="O301" s="384">
        <f>IF(ISERROR(VLOOKUP(A301,GORLIS!$A$5:$AT$992,25,FALSE)),0,VLOOKUP(A301,GORLIS!$A$5:$AT$992,25,FALSE))</f>
        <v>0</v>
      </c>
      <c r="P301" s="255"/>
      <c r="Q301" s="253">
        <f>IF(ISERROR(VLOOKUP(A301,GORLIS!$A$5:$AT$992,34,FALSE)),0,VLOOKUP(A301,GORLIS!$A$5:$AT$992,34,FALSE))</f>
        <v>0</v>
      </c>
      <c r="R301" s="253">
        <f>IF(ISERROR(VLOOKUP(A301,GORLIS!$A$5:$AY$992,50,FALSE)),0,VLOOKUP(A301,GORLIS!$A$5:$AY$992,50,FALSE))</f>
        <v>0</v>
      </c>
      <c r="S301" s="415">
        <f>IF(ISERROR(VLOOKUP(A301,GORLIS!$A$5:$AT$992,38,FALSE)),0,VLOOKUP(A301,GORLIS!$A$5:$AT$992,38,FALSE))</f>
        <v>0</v>
      </c>
      <c r="T301" s="254">
        <f>IF(ISERROR(VLOOKUP(A301,GORLIS!$A$5:$AT$992,10,FALSE)),0,VLOOKUP(A301,GORLIS!$A$5:$AT$992,10,FALSE))</f>
        <v>0</v>
      </c>
      <c r="U301" s="255"/>
      <c r="V301" s="255"/>
      <c r="W301" s="376">
        <f>SUM(T303+T304+U302+U303+U304+V301+V302+V303+V304)</f>
        <v>0</v>
      </c>
      <c r="X301" s="379">
        <f>IF(ISERROR(VLOOKUP(A301,GORLIS!$A$5:$AT$992,8,FALSE)),0,VLOOKUP(A301,GORLIS!$A$5:$AT$992,8,FALSE))</f>
        <v>0</v>
      </c>
      <c r="Y301" s="376">
        <f>S301-W301</f>
        <v>0</v>
      </c>
    </row>
    <row r="302" spans="1:25" ht="12.75" customHeight="1">
      <c r="A302" s="439"/>
      <c r="B302" s="441"/>
      <c r="C302" s="198"/>
      <c r="D302" s="198"/>
      <c r="E302" s="462"/>
      <c r="F302" s="175"/>
      <c r="G302" s="444"/>
      <c r="H302" s="256">
        <f>IF(ISERROR(VLOOKUP(A301,GORLIS!$A$5:$AT$992,5,FALSE)),0,VLOOKUP(A301,GORLIS!$A$5:$AT$992,5,FALSE))</f>
        <v>0</v>
      </c>
      <c r="I302" s="420"/>
      <c r="J302" s="448"/>
      <c r="K302" s="449"/>
      <c r="L302" s="256">
        <f>IF(ISERROR(VLOOKUP(A301,GORLIS!$A$5:$AT$992,13,FALSE)),0,VLOOKUP(A301,GORLIS!$A$5:$AT$992,13,FALSE))</f>
        <v>0</v>
      </c>
      <c r="M302" s="256">
        <f>IF(ISERROR(VLOOKUP(A301,GORLIS!$A$5:$AT$992,17,FALSE)),0,VLOOKUP(A301,GORLIS!$A$5:$AT$992,17,FALSE))</f>
        <v>0</v>
      </c>
      <c r="N302" s="385"/>
      <c r="O302" s="385"/>
      <c r="P302" s="258"/>
      <c r="Q302" s="256">
        <f>IF(ISERROR(VLOOKUP(A301,GORLIS!$A$5:$AT$992,36,FALSE)),0,VLOOKUP(A301,GORLIS!$A$5:$AT$992,36,FALSE))</f>
        <v>0</v>
      </c>
      <c r="R302" s="256">
        <f>IF(ISERROR(VLOOKUP(A301,GORLIS!$A$5:$AY$992,51,FALSE)),0,VLOOKUP(A301,GORLIS!$A$5:$AY$992,51,FALSE))</f>
        <v>0</v>
      </c>
      <c r="S302" s="416"/>
      <c r="T302" s="258">
        <f>+S301</f>
        <v>0</v>
      </c>
      <c r="U302" s="258"/>
      <c r="V302" s="258"/>
      <c r="W302" s="377"/>
      <c r="X302" s="380"/>
      <c r="Y302" s="377"/>
    </row>
    <row r="303" spans="1:25" ht="12.75" customHeight="1">
      <c r="A303" s="439"/>
      <c r="B303" s="441"/>
      <c r="C303" s="198"/>
      <c r="D303" s="198"/>
      <c r="E303" s="462"/>
      <c r="F303" s="175"/>
      <c r="G303" s="444"/>
      <c r="H303" s="256">
        <f>IF(ISERROR(VLOOKUP(A301,GORLIS!$A$5:$AT$992,2,FALSE)),0,VLOOKUP(A301,GORLIS!$A$5:$AT$992,2,FALSE))</f>
        <v>0</v>
      </c>
      <c r="I303" s="403">
        <f>IF(ISERROR(VLOOKUP(A301,GORLIS!$A$5:$AU$992,47,FALSE)),0,VLOOKUP(A301,GORLIS!$A$5:$AU$992,47,FALSE))</f>
        <v>0</v>
      </c>
      <c r="J303" s="448"/>
      <c r="K303" s="449"/>
      <c r="L303" s="256">
        <f>IF(ISERROR(VLOOKUP(A301,GORLIS!$A$5:$AT$992,14,FALSE)),0,VLOOKUP(A301,GORLIS!$A$5:$AT$992,14,FALSE))</f>
        <v>0</v>
      </c>
      <c r="M303" s="256">
        <f>IF(ISERROR(VLOOKUP(A301,GORLIS!$A$5:$AT$992,18,FALSE)),0,VLOOKUP(A301,GORLIS!$A$5:$AT$992,18,FALSE))</f>
        <v>0</v>
      </c>
      <c r="N303" s="385">
        <f>IF(ISERROR(VLOOKUP(A301,GORLIS!$A$5:$AT$992,23,FALSE)),0,VLOOKUP(A301,GORLIS!$A$5:$AT$992,23,FALSE))</f>
        <v>0</v>
      </c>
      <c r="O303" s="385">
        <f>IF(ISERROR(VLOOKUP(A301,GORLIS!$A$5:$AT$992,27,FALSE)),0,VLOOKUP(A301,GORLIS!$A$5:$AT$992,27,FALSE))</f>
        <v>0</v>
      </c>
      <c r="P303" s="258"/>
      <c r="Q303" s="256">
        <f>IF(ISERROR(VLOOKUP(A301,GORLIS!$A$5:$AV$992,48,FALSE)),0,VLOOKUP(A301,GORLIS!$A$5:$AV$992,48,FALSE))</f>
        <v>0</v>
      </c>
      <c r="R303" s="257">
        <f>IF(ISERROR(VLOOKUP(A301,GORLIS!$A$5:$AY$992,31,FALSE)),0,VLOOKUP(A301,GORLIS!$A$5:$AY$992,31,FALSE))</f>
        <v>0</v>
      </c>
      <c r="S303" s="416"/>
      <c r="T303" s="260">
        <f>IF(ISERROR(VLOOKUP(A301,GORLIS!$A$5:$AT$992,42,FALSE)),0,VLOOKUP(A301,GORLIS!$A$5:$AT$992,42,FALSE))</f>
        <v>0</v>
      </c>
      <c r="U303" s="258"/>
      <c r="V303" s="258"/>
      <c r="W303" s="377"/>
      <c r="X303" s="380"/>
      <c r="Y303" s="377"/>
    </row>
    <row r="304" spans="1:25" ht="12.75" customHeight="1">
      <c r="A304" s="439"/>
      <c r="B304" s="442"/>
      <c r="C304" s="198"/>
      <c r="D304" s="198"/>
      <c r="E304" s="462"/>
      <c r="F304" s="175"/>
      <c r="G304" s="445"/>
      <c r="H304" s="256">
        <f>IF(ISERROR(VLOOKUP(A301,GORLIS!$A$5:$AT$992,6,FALSE)),0,VLOOKUP(A301,GORLIS!$A$5:$AT$992,6,FALSE))</f>
        <v>0</v>
      </c>
      <c r="I304" s="404"/>
      <c r="J304" s="450"/>
      <c r="K304" s="451"/>
      <c r="L304" s="256">
        <f>IF(ISERROR(VLOOKUP(A301,GORLIS!$A$5:$AT$992,15,FALSE)),0,VLOOKUP(A301,GORLIS!$A$5:$AT$992,15,FALSE))</f>
        <v>0</v>
      </c>
      <c r="M304" s="256">
        <f>IF(ISERROR(VLOOKUP(A301,GORLIS!$A$5:$AT$992,19,FALSE)),0,VLOOKUP(A301,GORLIS!$A$5:$AT$992,19,FALSE))</f>
        <v>0</v>
      </c>
      <c r="N304" s="401"/>
      <c r="O304" s="401"/>
      <c r="P304" s="261"/>
      <c r="Q304" s="256">
        <f>IF(ISERROR(VLOOKUP(A301,GORLIS!$A$5:$AW$992,49,FALSE)),0,VLOOKUP(A301,GORLIS!$A$5:$AW$992,49,FALSE))</f>
        <v>0</v>
      </c>
      <c r="R304" s="257">
        <f>IF(ISERROR(VLOOKUP(A301,GORLIS!$A$5:$AY$992,33,FALSE)),0,VLOOKUP(A301,GORLIS!$A$5:$AY$992,33,FALSE))</f>
        <v>0</v>
      </c>
      <c r="S304" s="417"/>
      <c r="T304" s="260">
        <f>IF(ISERROR(VLOOKUP(A301,GORLIS!$A$5:$AT$992,44,FALSE)),0,VLOOKUP(A301,GORLIS!$A$5:$AT$992,44,FALSE))</f>
        <v>0</v>
      </c>
      <c r="U304" s="261"/>
      <c r="V304" s="258"/>
      <c r="W304" s="378"/>
      <c r="X304" s="381"/>
      <c r="Y304" s="378"/>
    </row>
    <row r="305" spans="1:25" ht="12.75" customHeight="1">
      <c r="A305" s="439"/>
      <c r="B305" s="440">
        <f>IF(G305&gt;0,1,0)</f>
        <v>0</v>
      </c>
      <c r="C305" s="197"/>
      <c r="D305" s="197"/>
      <c r="E305" s="462"/>
      <c r="F305" s="175"/>
      <c r="G305" s="443">
        <f>IF(S309&gt;0,G301+1,0)</f>
        <v>0</v>
      </c>
      <c r="H305" s="253">
        <f>IF(ISERROR(VLOOKUP(A305,GORLIS!$A$5:$AT$992,4,FALSE)),0,VLOOKUP(A305,GORLIS!$A$5:$AT$992,4,FALSE))</f>
        <v>0</v>
      </c>
      <c r="I305" s="419">
        <f>IF(ISERROR(VLOOKUP(A305,GORLIS!$A$5:$AU$992,32,FALSE)),0,VLOOKUP(A305,GORLIS!$A$5:$AU$992,32,FALSE))</f>
        <v>0</v>
      </c>
      <c r="J305" s="446">
        <f>IF(ISERROR(VLOOKUP(A305,GORLIS!$A$5:$AT$992,9,FALSE)),0,VLOOKUP(A305,GORLIS!$A$5:$AT$992,9,FALSE))</f>
        <v>0</v>
      </c>
      <c r="K305" s="447"/>
      <c r="L305" s="253">
        <f>IF(ISERROR(VLOOKUP(A305,GORLIS!$A$5:$AT$992,12,FALSE)),0,VLOOKUP(A305,GORLIS!$A$5:$AT$992,12,FALSE))</f>
        <v>0</v>
      </c>
      <c r="M305" s="253">
        <f>IF(ISERROR(VLOOKUP(A305,GORLIS!$A$5:$AT$992,16,FALSE)),0,VLOOKUP(A305,GORLIS!$A$5:$AT$992,16,FALSE))</f>
        <v>0</v>
      </c>
      <c r="N305" s="384">
        <f>IF(ISERROR(VLOOKUP(A305,GORLIS!$A$5:$AT$992,21,FALSE)),0,VLOOKUP(A305,GORLIS!$A$5:$AT$992,21,FALSE))</f>
        <v>0</v>
      </c>
      <c r="O305" s="384">
        <f>IF(ISERROR(VLOOKUP(A305,GORLIS!$A$5:$AT$992,25,FALSE)),0,VLOOKUP(A305,GORLIS!$A$5:$AT$992,25,FALSE))</f>
        <v>0</v>
      </c>
      <c r="P305" s="255"/>
      <c r="Q305" s="253">
        <f>IF(ISERROR(VLOOKUP(A305,GORLIS!$A$5:$AT$992,34,FALSE)),0,VLOOKUP(A305,GORLIS!$A$5:$AT$992,34,FALSE))</f>
        <v>0</v>
      </c>
      <c r="R305" s="253">
        <f>IF(ISERROR(VLOOKUP(A305,GORLIS!$A$5:$AY$992,50,FALSE)),0,VLOOKUP(A305,GORLIS!$A$5:$AY$992,50,FALSE))</f>
        <v>0</v>
      </c>
      <c r="S305" s="415">
        <f>IF(ISERROR(VLOOKUP(A305,GORLIS!$A$5:$AT$992,38,FALSE)),0,VLOOKUP(A305,GORLIS!$A$5:$AT$992,38,FALSE))</f>
        <v>0</v>
      </c>
      <c r="T305" s="254">
        <f>IF(ISERROR(VLOOKUP(A305,GORLIS!$A$5:$AT$992,10,FALSE)),0,VLOOKUP(A305,GORLIS!$A$5:$AT$992,10,FALSE))</f>
        <v>0</v>
      </c>
      <c r="U305" s="255"/>
      <c r="V305" s="255"/>
      <c r="W305" s="376">
        <f>SUM(T307+T308+U306+U307+U308+V305+V306+V307+V308)</f>
        <v>0</v>
      </c>
      <c r="X305" s="379">
        <f>IF(ISERROR(VLOOKUP(A305,GORLIS!$A$5:$AT$992,8,FALSE)),0,VLOOKUP(A305,GORLIS!$A$5:$AT$992,8,FALSE))</f>
        <v>0</v>
      </c>
      <c r="Y305" s="376">
        <f>S305-W305</f>
        <v>0</v>
      </c>
    </row>
    <row r="306" spans="1:25" ht="12.75" customHeight="1">
      <c r="A306" s="439"/>
      <c r="B306" s="441"/>
      <c r="C306" s="198"/>
      <c r="D306" s="198"/>
      <c r="E306" s="462"/>
      <c r="F306" s="175"/>
      <c r="G306" s="444"/>
      <c r="H306" s="256">
        <f>IF(ISERROR(VLOOKUP(A305,GORLIS!$A$5:$AT$992,5,FALSE)),0,VLOOKUP(A305,GORLIS!$A$5:$AT$992,5,FALSE))</f>
        <v>0</v>
      </c>
      <c r="I306" s="420"/>
      <c r="J306" s="448"/>
      <c r="K306" s="449"/>
      <c r="L306" s="256">
        <f>IF(ISERROR(VLOOKUP(A305,GORLIS!$A$5:$AT$992,13,FALSE)),0,VLOOKUP(A305,GORLIS!$A$5:$AT$992,13,FALSE))</f>
        <v>0</v>
      </c>
      <c r="M306" s="256">
        <f>IF(ISERROR(VLOOKUP(A305,GORLIS!$A$5:$AT$992,17,FALSE)),0,VLOOKUP(A305,GORLIS!$A$5:$AT$992,17,FALSE))</f>
        <v>0</v>
      </c>
      <c r="N306" s="385"/>
      <c r="O306" s="385"/>
      <c r="P306" s="258"/>
      <c r="Q306" s="256">
        <f>IF(ISERROR(VLOOKUP(A305,GORLIS!$A$5:$AT$992,36,FALSE)),0,VLOOKUP(A305,GORLIS!$A$5:$AT$992,36,FALSE))</f>
        <v>0</v>
      </c>
      <c r="R306" s="256">
        <f>IF(ISERROR(VLOOKUP(A305,GORLIS!$A$5:$AY$992,51,FALSE)),0,VLOOKUP(A305,GORLIS!$A$5:$AY$992,51,FALSE))</f>
        <v>0</v>
      </c>
      <c r="S306" s="416"/>
      <c r="T306" s="258">
        <f>+S305</f>
        <v>0</v>
      </c>
      <c r="U306" s="258"/>
      <c r="V306" s="258"/>
      <c r="W306" s="377"/>
      <c r="X306" s="380"/>
      <c r="Y306" s="377"/>
    </row>
    <row r="307" spans="1:25" ht="12.75" customHeight="1">
      <c r="A307" s="439"/>
      <c r="B307" s="441"/>
      <c r="C307" s="198"/>
      <c r="D307" s="198"/>
      <c r="E307" s="462"/>
      <c r="F307" s="175"/>
      <c r="G307" s="444"/>
      <c r="H307" s="256">
        <f>IF(ISERROR(VLOOKUP(A305,GORLIS!$A$5:$AT$992,2,FALSE)),0,VLOOKUP(A305,GORLIS!$A$5:$AT$992,2,FALSE))</f>
        <v>0</v>
      </c>
      <c r="I307" s="403">
        <f>IF(ISERROR(VLOOKUP(A305,GORLIS!$A$5:$AU$992,47,FALSE)),0,VLOOKUP(A305,GORLIS!$A$5:$AU$992,47,FALSE))</f>
        <v>0</v>
      </c>
      <c r="J307" s="448"/>
      <c r="K307" s="449"/>
      <c r="L307" s="256">
        <f>IF(ISERROR(VLOOKUP(A305,GORLIS!$A$5:$AT$992,14,FALSE)),0,VLOOKUP(A305,GORLIS!$A$5:$AT$992,14,FALSE))</f>
        <v>0</v>
      </c>
      <c r="M307" s="256">
        <f>IF(ISERROR(VLOOKUP(A305,GORLIS!$A$5:$AT$992,18,FALSE)),0,VLOOKUP(A305,GORLIS!$A$5:$AT$992,18,FALSE))</f>
        <v>0</v>
      </c>
      <c r="N307" s="385">
        <f>IF(ISERROR(VLOOKUP(A305,GORLIS!$A$5:$AT$992,23,FALSE)),0,VLOOKUP(A305,GORLIS!$A$5:$AT$992,23,FALSE))</f>
        <v>0</v>
      </c>
      <c r="O307" s="385">
        <f>IF(ISERROR(VLOOKUP(A305,GORLIS!$A$5:$AT$992,27,FALSE)),0,VLOOKUP(A305,GORLIS!$A$5:$AT$992,27,FALSE))</f>
        <v>0</v>
      </c>
      <c r="P307" s="258"/>
      <c r="Q307" s="256">
        <f>IF(ISERROR(VLOOKUP(A305,GORLIS!$A$5:$AV$992,48,FALSE)),0,VLOOKUP(A305,GORLIS!$A$5:$AV$992,48,FALSE))</f>
        <v>0</v>
      </c>
      <c r="R307" s="257">
        <f>IF(ISERROR(VLOOKUP(A305,GORLIS!$A$5:$AY$992,31,FALSE)),0,VLOOKUP(A305,GORLIS!$A$5:$AY$992,31,FALSE))</f>
        <v>0</v>
      </c>
      <c r="S307" s="416"/>
      <c r="T307" s="260">
        <f>IF(ISERROR(VLOOKUP(A305,GORLIS!$A$5:$AT$992,42,FALSE)),0,VLOOKUP(A305,GORLIS!$A$5:$AT$992,42,FALSE))</f>
        <v>0</v>
      </c>
      <c r="U307" s="258"/>
      <c r="V307" s="258"/>
      <c r="W307" s="377"/>
      <c r="X307" s="380"/>
      <c r="Y307" s="377"/>
    </row>
    <row r="308" spans="1:25" ht="12.75" customHeight="1">
      <c r="A308" s="439"/>
      <c r="B308" s="442"/>
      <c r="C308" s="198"/>
      <c r="D308" s="198"/>
      <c r="E308" s="462"/>
      <c r="F308" s="175"/>
      <c r="G308" s="445"/>
      <c r="H308" s="256">
        <f>IF(ISERROR(VLOOKUP(A305,GORLIS!$A$5:$AT$992,6,FALSE)),0,VLOOKUP(A305,GORLIS!$A$5:$AT$992,6,FALSE))</f>
        <v>0</v>
      </c>
      <c r="I308" s="404"/>
      <c r="J308" s="450"/>
      <c r="K308" s="451"/>
      <c r="L308" s="256">
        <f>IF(ISERROR(VLOOKUP(A305,GORLIS!$A$5:$AT$992,15,FALSE)),0,VLOOKUP(A305,GORLIS!$A$5:$AT$992,15,FALSE))</f>
        <v>0</v>
      </c>
      <c r="M308" s="256">
        <f>IF(ISERROR(VLOOKUP(A305,GORLIS!$A$5:$AT$992,19,FALSE)),0,VLOOKUP(A305,GORLIS!$A$5:$AT$992,19,FALSE))</f>
        <v>0</v>
      </c>
      <c r="N308" s="401"/>
      <c r="O308" s="401"/>
      <c r="P308" s="261"/>
      <c r="Q308" s="256">
        <f>IF(ISERROR(VLOOKUP(A305,GORLIS!$A$5:$AW$992,49,FALSE)),0,VLOOKUP(A305,GORLIS!$A$5:$AW$992,49,FALSE))</f>
        <v>0</v>
      </c>
      <c r="R308" s="257">
        <f>IF(ISERROR(VLOOKUP(A305,GORLIS!$A$5:$AY$992,33,FALSE)),0,VLOOKUP(A305,GORLIS!$A$5:$AY$992,33,FALSE))</f>
        <v>0</v>
      </c>
      <c r="S308" s="417"/>
      <c r="T308" s="260">
        <f>IF(ISERROR(VLOOKUP(A305,GORLIS!$A$5:$AT$992,44,FALSE)),0,VLOOKUP(A305,GORLIS!$A$5:$AT$992,44,FALSE))</f>
        <v>0</v>
      </c>
      <c r="U308" s="261"/>
      <c r="V308" s="258"/>
      <c r="W308" s="378"/>
      <c r="X308" s="381"/>
      <c r="Y308" s="378"/>
    </row>
    <row r="309" spans="1:25" ht="12.75" customHeight="1">
      <c r="A309" s="439"/>
      <c r="B309" s="440">
        <f>IF(G309&gt;0,1,0)</f>
        <v>0</v>
      </c>
      <c r="C309" s="197"/>
      <c r="D309" s="197"/>
      <c r="E309" s="462"/>
      <c r="F309" s="175"/>
      <c r="G309" s="443">
        <f>IF(S313&gt;0,G305+1,0)</f>
        <v>0</v>
      </c>
      <c r="H309" s="253">
        <f>IF(ISERROR(VLOOKUP(A309,GORLIS!$A$5:$AT$992,4,FALSE)),0,VLOOKUP(A309,GORLIS!$A$5:$AT$992,4,FALSE))</f>
        <v>0</v>
      </c>
      <c r="I309" s="419">
        <f>IF(ISERROR(VLOOKUP(A309,GORLIS!$A$5:$AU$992,32,FALSE)),0,VLOOKUP(A309,GORLIS!$A$5:$AU$992,32,FALSE))</f>
        <v>0</v>
      </c>
      <c r="J309" s="446">
        <f>IF(ISERROR(VLOOKUP(A309,GORLIS!$A$5:$AT$992,9,FALSE)),0,VLOOKUP(A309,GORLIS!$A$5:$AT$992,9,FALSE))</f>
        <v>0</v>
      </c>
      <c r="K309" s="447"/>
      <c r="L309" s="253">
        <f>IF(ISERROR(VLOOKUP(A309,GORLIS!$A$5:$AT$992,12,FALSE)),0,VLOOKUP(A309,GORLIS!$A$5:$AT$992,12,FALSE))</f>
        <v>0</v>
      </c>
      <c r="M309" s="253">
        <f>IF(ISERROR(VLOOKUP(A309,GORLIS!$A$5:$AT$992,16,FALSE)),0,VLOOKUP(A309,GORLIS!$A$5:$AT$992,16,FALSE))</f>
        <v>0</v>
      </c>
      <c r="N309" s="384">
        <f>IF(ISERROR(VLOOKUP(A309,GORLIS!$A$5:$AT$992,21,FALSE)),0,VLOOKUP(A309,GORLIS!$A$5:$AT$992,21,FALSE))</f>
        <v>0</v>
      </c>
      <c r="O309" s="384">
        <f>IF(ISERROR(VLOOKUP(A309,GORLIS!$A$5:$AT$992,25,FALSE)),0,VLOOKUP(A309,GORLIS!$A$5:$AT$992,25,FALSE))</f>
        <v>0</v>
      </c>
      <c r="P309" s="255"/>
      <c r="Q309" s="253">
        <f>IF(ISERROR(VLOOKUP(A309,GORLIS!$A$5:$AT$992,34,FALSE)),0,VLOOKUP(A309,GORLIS!$A$5:$AT$992,34,FALSE))</f>
        <v>0</v>
      </c>
      <c r="R309" s="253">
        <f>IF(ISERROR(VLOOKUP(A309,GORLIS!$A$5:$AY$992,50,FALSE)),0,VLOOKUP(A309,GORLIS!$A$5:$AY$992,50,FALSE))</f>
        <v>0</v>
      </c>
      <c r="S309" s="415">
        <f>IF(ISERROR(VLOOKUP(A309,GORLIS!$A$5:$AT$992,38,FALSE)),0,VLOOKUP(A309,GORLIS!$A$5:$AT$992,38,FALSE))</f>
        <v>0</v>
      </c>
      <c r="T309" s="254">
        <f>IF(ISERROR(VLOOKUP(A309,GORLIS!$A$5:$AT$992,10,FALSE)),0,VLOOKUP(A309,GORLIS!$A$5:$AT$992,10,FALSE))</f>
        <v>0</v>
      </c>
      <c r="U309" s="255"/>
      <c r="V309" s="255"/>
      <c r="W309" s="376">
        <f>SUM(T311+T312+U310+U311+U312+V309+V310+V311+V312)</f>
        <v>0</v>
      </c>
      <c r="X309" s="379">
        <f>IF(ISERROR(VLOOKUP(A309,GORLIS!$A$5:$AT$992,8,FALSE)),0,VLOOKUP(A309,GORLIS!$A$5:$AT$992,8,FALSE))</f>
        <v>0</v>
      </c>
      <c r="Y309" s="376">
        <f>S309-W309</f>
        <v>0</v>
      </c>
    </row>
    <row r="310" spans="1:25" ht="12.75" customHeight="1">
      <c r="A310" s="439"/>
      <c r="B310" s="441"/>
      <c r="C310" s="198"/>
      <c r="D310" s="198"/>
      <c r="E310" s="462"/>
      <c r="F310" s="175"/>
      <c r="G310" s="444"/>
      <c r="H310" s="256">
        <f>IF(ISERROR(VLOOKUP(A309,GORLIS!$A$5:$AT$992,5,FALSE)),0,VLOOKUP(A309,GORLIS!$A$5:$AT$992,5,FALSE))</f>
        <v>0</v>
      </c>
      <c r="I310" s="420"/>
      <c r="J310" s="448"/>
      <c r="K310" s="449"/>
      <c r="L310" s="256">
        <f>IF(ISERROR(VLOOKUP(A309,GORLIS!$A$5:$AT$992,13,FALSE)),0,VLOOKUP(A309,GORLIS!$A$5:$AT$992,13,FALSE))</f>
        <v>0</v>
      </c>
      <c r="M310" s="256">
        <f>IF(ISERROR(VLOOKUP(A309,GORLIS!$A$5:$AT$992,17,FALSE)),0,VLOOKUP(A309,GORLIS!$A$5:$AT$992,17,FALSE))</f>
        <v>0</v>
      </c>
      <c r="N310" s="385"/>
      <c r="O310" s="385"/>
      <c r="P310" s="258"/>
      <c r="Q310" s="256">
        <f>IF(ISERROR(VLOOKUP(A309,GORLIS!$A$5:$AT$992,36,FALSE)),0,VLOOKUP(A309,GORLIS!$A$5:$AT$992,36,FALSE))</f>
        <v>0</v>
      </c>
      <c r="R310" s="256">
        <f>IF(ISERROR(VLOOKUP(A309,GORLIS!$A$5:$AY$992,51,FALSE)),0,VLOOKUP(A309,GORLIS!$A$5:$AY$992,51,FALSE))</f>
        <v>0</v>
      </c>
      <c r="S310" s="416"/>
      <c r="T310" s="258">
        <f>+S309</f>
        <v>0</v>
      </c>
      <c r="U310" s="258"/>
      <c r="V310" s="258"/>
      <c r="W310" s="377"/>
      <c r="X310" s="380"/>
      <c r="Y310" s="377"/>
    </row>
    <row r="311" spans="1:25" ht="12.75" customHeight="1">
      <c r="A311" s="439"/>
      <c r="B311" s="441"/>
      <c r="C311" s="198"/>
      <c r="D311" s="198"/>
      <c r="E311" s="462"/>
      <c r="F311" s="175"/>
      <c r="G311" s="444"/>
      <c r="H311" s="256">
        <f>IF(ISERROR(VLOOKUP(A309,GORLIS!$A$5:$AT$992,2,FALSE)),0,VLOOKUP(A309,GORLIS!$A$5:$AT$992,2,FALSE))</f>
        <v>0</v>
      </c>
      <c r="I311" s="403">
        <f>IF(ISERROR(VLOOKUP(A309,GORLIS!$A$5:$AU$992,47,FALSE)),0,VLOOKUP(A309,GORLIS!$A$5:$AU$992,47,FALSE))</f>
        <v>0</v>
      </c>
      <c r="J311" s="448"/>
      <c r="K311" s="449"/>
      <c r="L311" s="256">
        <f>IF(ISERROR(VLOOKUP(A309,GORLIS!$A$5:$AT$992,14,FALSE)),0,VLOOKUP(A309,GORLIS!$A$5:$AT$992,14,FALSE))</f>
        <v>0</v>
      </c>
      <c r="M311" s="256">
        <f>IF(ISERROR(VLOOKUP(A309,GORLIS!$A$5:$AT$992,18,FALSE)),0,VLOOKUP(A309,GORLIS!$A$5:$AT$992,18,FALSE))</f>
        <v>0</v>
      </c>
      <c r="N311" s="385">
        <f>IF(ISERROR(VLOOKUP(A309,GORLIS!$A$5:$AT$992,23,FALSE)),0,VLOOKUP(A309,GORLIS!$A$5:$AT$992,23,FALSE))</f>
        <v>0</v>
      </c>
      <c r="O311" s="385">
        <f>IF(ISERROR(VLOOKUP(A309,GORLIS!$A$5:$AT$992,27,FALSE)),0,VLOOKUP(A309,GORLIS!$A$5:$AT$992,27,FALSE))</f>
        <v>0</v>
      </c>
      <c r="P311" s="258"/>
      <c r="Q311" s="256">
        <f>IF(ISERROR(VLOOKUP(A309,GORLIS!$A$5:$AV$992,48,FALSE)),0,VLOOKUP(A309,GORLIS!$A$5:$AV$992,48,FALSE))</f>
        <v>0</v>
      </c>
      <c r="R311" s="257">
        <f>IF(ISERROR(VLOOKUP(A309,GORLIS!$A$5:$AY$992,31,FALSE)),0,VLOOKUP(A309,GORLIS!$A$5:$AY$992,31,FALSE))</f>
        <v>0</v>
      </c>
      <c r="S311" s="416"/>
      <c r="T311" s="260">
        <f>IF(ISERROR(VLOOKUP(A309,GORLIS!$A$5:$AT$992,42,FALSE)),0,VLOOKUP(A309,GORLIS!$A$5:$AT$992,42,FALSE))</f>
        <v>0</v>
      </c>
      <c r="U311" s="258"/>
      <c r="V311" s="258"/>
      <c r="W311" s="377"/>
      <c r="X311" s="380"/>
      <c r="Y311" s="377"/>
    </row>
    <row r="312" spans="1:25" ht="12.75" customHeight="1">
      <c r="A312" s="439"/>
      <c r="B312" s="442"/>
      <c r="C312" s="198"/>
      <c r="D312" s="198"/>
      <c r="E312" s="462"/>
      <c r="F312" s="175"/>
      <c r="G312" s="445"/>
      <c r="H312" s="256">
        <f>IF(ISERROR(VLOOKUP(A309,GORLIS!$A$5:$AT$992,6,FALSE)),0,VLOOKUP(A309,GORLIS!$A$5:$AT$992,6,FALSE))</f>
        <v>0</v>
      </c>
      <c r="I312" s="404"/>
      <c r="J312" s="450"/>
      <c r="K312" s="451"/>
      <c r="L312" s="256">
        <f>IF(ISERROR(VLOOKUP(A309,GORLIS!$A$5:$AT$992,15,FALSE)),0,VLOOKUP(A309,GORLIS!$A$5:$AT$992,15,FALSE))</f>
        <v>0</v>
      </c>
      <c r="M312" s="256">
        <f>IF(ISERROR(VLOOKUP(A309,GORLIS!$A$5:$AT$992,19,FALSE)),0,VLOOKUP(A309,GORLIS!$A$5:$AT$992,19,FALSE))</f>
        <v>0</v>
      </c>
      <c r="N312" s="401"/>
      <c r="O312" s="401"/>
      <c r="P312" s="261"/>
      <c r="Q312" s="256">
        <f>IF(ISERROR(VLOOKUP(A309,GORLIS!$A$5:$AW$992,49,FALSE)),0,VLOOKUP(A309,GORLIS!$A$5:$AW$992,49,FALSE))</f>
        <v>0</v>
      </c>
      <c r="R312" s="257">
        <f>IF(ISERROR(VLOOKUP(A309,GORLIS!$A$5:$AY$992,33,FALSE)),0,VLOOKUP(A309,GORLIS!$A$5:$AY$992,33,FALSE))</f>
        <v>0</v>
      </c>
      <c r="S312" s="417"/>
      <c r="T312" s="260">
        <f>IF(ISERROR(VLOOKUP(A309,GORLIS!$A$5:$AT$992,44,FALSE)),0,VLOOKUP(A309,GORLIS!$A$5:$AT$992,44,FALSE))</f>
        <v>0</v>
      </c>
      <c r="U312" s="261"/>
      <c r="V312" s="258"/>
      <c r="W312" s="378"/>
      <c r="X312" s="381"/>
      <c r="Y312" s="378"/>
    </row>
    <row r="313" spans="1:25" ht="12.75" customHeight="1">
      <c r="A313" s="439"/>
      <c r="B313" s="440">
        <f>IF(G313&gt;0,1,0)</f>
        <v>0</v>
      </c>
      <c r="C313" s="197"/>
      <c r="D313" s="197"/>
      <c r="E313" s="462"/>
      <c r="F313" s="175"/>
      <c r="G313" s="443">
        <f>IF(S313&gt;0,G309+1,0)</f>
        <v>0</v>
      </c>
      <c r="H313" s="253">
        <f>IF(ISERROR(VLOOKUP(A313,GORLIS!$A$5:$AT$992,4,FALSE)),0,VLOOKUP(A313,GORLIS!$A$5:$AT$992,4,FALSE))</f>
        <v>0</v>
      </c>
      <c r="I313" s="419">
        <f>IF(ISERROR(VLOOKUP(A313,GORLIS!$A$5:$AU$992,32,FALSE)),0,VLOOKUP(A313,GORLIS!$A$5:$AU$992,32,FALSE))</f>
        <v>0</v>
      </c>
      <c r="J313" s="446">
        <f>IF(ISERROR(VLOOKUP(A313,GORLIS!$A$5:$AT$992,9,FALSE)),0,VLOOKUP(A313,GORLIS!$A$5:$AT$992,9,FALSE))</f>
        <v>0</v>
      </c>
      <c r="K313" s="447"/>
      <c r="L313" s="253">
        <f>IF(ISERROR(VLOOKUP(A313,GORLIS!$A$5:$AT$992,12,FALSE)),0,VLOOKUP(A313,GORLIS!$A$5:$AT$992,12,FALSE))</f>
        <v>0</v>
      </c>
      <c r="M313" s="253">
        <f>IF(ISERROR(VLOOKUP(A313,GORLIS!$A$5:$AT$992,16,FALSE)),0,VLOOKUP(A313,GORLIS!$A$5:$AT$992,16,FALSE))</f>
        <v>0</v>
      </c>
      <c r="N313" s="384">
        <f>IF(ISERROR(VLOOKUP(A313,GORLIS!$A$5:$AT$992,21,FALSE)),0,VLOOKUP(A313,GORLIS!$A$5:$AT$992,21,FALSE))</f>
        <v>0</v>
      </c>
      <c r="O313" s="384">
        <f>IF(ISERROR(VLOOKUP(A313,GORLIS!$A$5:$AT$992,25,FALSE)),0,VLOOKUP(A313,GORLIS!$A$5:$AT$992,25,FALSE))</f>
        <v>0</v>
      </c>
      <c r="P313" s="255"/>
      <c r="Q313" s="253">
        <f>IF(ISERROR(VLOOKUP(A313,GORLIS!$A$5:$AT$992,34,FALSE)),0,VLOOKUP(A313,GORLIS!$A$5:$AT$992,34,FALSE))</f>
        <v>0</v>
      </c>
      <c r="R313" s="253">
        <f>IF(ISERROR(VLOOKUP(A313,GORLIS!$A$5:$AY$992,50,FALSE)),0,VLOOKUP(A313,GORLIS!$A$5:$AY$992,50,FALSE))</f>
        <v>0</v>
      </c>
      <c r="S313" s="415">
        <f>IF(ISERROR(VLOOKUP(A313,GORLIS!$A$5:$AT$992,38,FALSE)),0,VLOOKUP(A313,GORLIS!$A$5:$AT$992,38,FALSE))</f>
        <v>0</v>
      </c>
      <c r="T313" s="254">
        <f>IF(ISERROR(VLOOKUP(A313,GORLIS!$A$5:$AT$992,10,FALSE)),0,VLOOKUP(A313,GORLIS!$A$5:$AT$992,10,FALSE))</f>
        <v>0</v>
      </c>
      <c r="U313" s="255"/>
      <c r="V313" s="255"/>
      <c r="W313" s="376">
        <f>SUM(T315+T316+U314+U315+U316+V313+V314+V315+V316)</f>
        <v>0</v>
      </c>
      <c r="X313" s="379">
        <f>IF(ISERROR(VLOOKUP(A313,GORLIS!$A$5:$AT$992,8,FALSE)),0,VLOOKUP(A313,GORLIS!$A$5:$AT$992,8,FALSE))</f>
        <v>0</v>
      </c>
      <c r="Y313" s="376">
        <f>S313-W313</f>
        <v>0</v>
      </c>
    </row>
    <row r="314" spans="1:25" ht="12.75" customHeight="1">
      <c r="A314" s="439"/>
      <c r="B314" s="441"/>
      <c r="C314" s="198"/>
      <c r="D314" s="198"/>
      <c r="E314" s="462"/>
      <c r="F314" s="175"/>
      <c r="G314" s="444"/>
      <c r="H314" s="256">
        <f>IF(ISERROR(VLOOKUP(A313,GORLIS!$A$5:$AT$992,5,FALSE)),0,VLOOKUP(A313,GORLIS!$A$5:$AT$992,5,FALSE))</f>
        <v>0</v>
      </c>
      <c r="I314" s="420"/>
      <c r="J314" s="448"/>
      <c r="K314" s="449"/>
      <c r="L314" s="256">
        <f>IF(ISERROR(VLOOKUP(A313,GORLIS!$A$5:$AT$992,13,FALSE)),0,VLOOKUP(A313,GORLIS!$A$5:$AT$992,13,FALSE))</f>
        <v>0</v>
      </c>
      <c r="M314" s="256">
        <f>IF(ISERROR(VLOOKUP(A313,GORLIS!$A$5:$AT$992,17,FALSE)),0,VLOOKUP(A313,GORLIS!$A$5:$AT$992,17,FALSE))</f>
        <v>0</v>
      </c>
      <c r="N314" s="385"/>
      <c r="O314" s="385"/>
      <c r="P314" s="258"/>
      <c r="Q314" s="256">
        <f>IF(ISERROR(VLOOKUP(A313,GORLIS!$A$5:$AT$992,36,FALSE)),0,VLOOKUP(A313,GORLIS!$A$5:$AT$992,36,FALSE))</f>
        <v>0</v>
      </c>
      <c r="R314" s="256">
        <f>IF(ISERROR(VLOOKUP(A313,GORLIS!$A$5:$AY$992,51,FALSE)),0,VLOOKUP(A313,GORLIS!$A$5:$AY$992,51,FALSE))</f>
        <v>0</v>
      </c>
      <c r="S314" s="416"/>
      <c r="T314" s="258">
        <f>+S313</f>
        <v>0</v>
      </c>
      <c r="U314" s="258"/>
      <c r="V314" s="258"/>
      <c r="W314" s="377"/>
      <c r="X314" s="380"/>
      <c r="Y314" s="377"/>
    </row>
    <row r="315" spans="1:25" ht="12.75" customHeight="1">
      <c r="A315" s="439"/>
      <c r="B315" s="441"/>
      <c r="C315" s="198"/>
      <c r="D315" s="198"/>
      <c r="E315" s="462"/>
      <c r="F315" s="175"/>
      <c r="G315" s="444"/>
      <c r="H315" s="256">
        <f>IF(ISERROR(VLOOKUP(A313,GORLIS!$A$5:$AT$992,2,FALSE)),0,VLOOKUP(A313,GORLIS!$A$5:$AT$992,2,FALSE))</f>
        <v>0</v>
      </c>
      <c r="I315" s="403">
        <f>IF(ISERROR(VLOOKUP(A313,GORLIS!$A$5:$AU$992,47,FALSE)),0,VLOOKUP(A313,GORLIS!$A$5:$AU$992,47,FALSE))</f>
        <v>0</v>
      </c>
      <c r="J315" s="448"/>
      <c r="K315" s="449"/>
      <c r="L315" s="256">
        <f>IF(ISERROR(VLOOKUP(A313,GORLIS!$A$5:$AT$992,14,FALSE)),0,VLOOKUP(A313,GORLIS!$A$5:$AT$992,14,FALSE))</f>
        <v>0</v>
      </c>
      <c r="M315" s="256">
        <f>IF(ISERROR(VLOOKUP(A313,GORLIS!$A$5:$AT$992,18,FALSE)),0,VLOOKUP(A313,GORLIS!$A$5:$AT$992,18,FALSE))</f>
        <v>0</v>
      </c>
      <c r="N315" s="385">
        <f>IF(ISERROR(VLOOKUP(A313,GORLIS!$A$5:$AT$992,23,FALSE)),0,VLOOKUP(A313,GORLIS!$A$5:$AT$992,23,FALSE))</f>
        <v>0</v>
      </c>
      <c r="O315" s="385">
        <f>IF(ISERROR(VLOOKUP(A313,GORLIS!$A$5:$AT$992,27,FALSE)),0,VLOOKUP(A313,GORLIS!$A$5:$AT$992,27,FALSE))</f>
        <v>0</v>
      </c>
      <c r="P315" s="258"/>
      <c r="Q315" s="256">
        <f>IF(ISERROR(VLOOKUP(A313,GORLIS!$A$5:$AV$992,48,FALSE)),0,VLOOKUP(A313,GORLIS!$A$5:$AV$992,48,FALSE))</f>
        <v>0</v>
      </c>
      <c r="R315" s="257">
        <f>IF(ISERROR(VLOOKUP(A313,GORLIS!$A$5:$AY$992,31,FALSE)),0,VLOOKUP(A313,GORLIS!$A$5:$AY$992,31,FALSE))</f>
        <v>0</v>
      </c>
      <c r="S315" s="416"/>
      <c r="T315" s="260">
        <f>IF(ISERROR(VLOOKUP(A313,GORLIS!$A$5:$AT$992,42,FALSE)),0,VLOOKUP(A313,GORLIS!$A$5:$AT$992,42,FALSE))</f>
        <v>0</v>
      </c>
      <c r="U315" s="258"/>
      <c r="V315" s="258"/>
      <c r="W315" s="377"/>
      <c r="X315" s="380"/>
      <c r="Y315" s="377"/>
    </row>
    <row r="316" spans="1:25" ht="12.75" customHeight="1">
      <c r="A316" s="439"/>
      <c r="B316" s="442"/>
      <c r="C316" s="198"/>
      <c r="D316" s="198"/>
      <c r="E316" s="462"/>
      <c r="F316" s="175"/>
      <c r="G316" s="445"/>
      <c r="H316" s="256">
        <f>IF(ISERROR(VLOOKUP(A313,GORLIS!$A$5:$AT$992,6,FALSE)),0,VLOOKUP(A313,GORLIS!$A$5:$AT$992,6,FALSE))</f>
        <v>0</v>
      </c>
      <c r="I316" s="404"/>
      <c r="J316" s="450"/>
      <c r="K316" s="451"/>
      <c r="L316" s="256">
        <f>IF(ISERROR(VLOOKUP(A313,GORLIS!$A$5:$AT$992,15,FALSE)),0,VLOOKUP(A313,GORLIS!$A$5:$AT$992,15,FALSE))</f>
        <v>0</v>
      </c>
      <c r="M316" s="256">
        <f>IF(ISERROR(VLOOKUP(A313,GORLIS!$A$5:$AT$992,19,FALSE)),0,VLOOKUP(A313,GORLIS!$A$5:$AT$992,19,FALSE))</f>
        <v>0</v>
      </c>
      <c r="N316" s="401"/>
      <c r="O316" s="401"/>
      <c r="P316" s="261"/>
      <c r="Q316" s="256">
        <f>IF(ISERROR(VLOOKUP(A313,GORLIS!$A$5:$AW$992,49,FALSE)),0,VLOOKUP(A313,GORLIS!$A$5:$AW$992,49,FALSE))</f>
        <v>0</v>
      </c>
      <c r="R316" s="257">
        <f>IF(ISERROR(VLOOKUP(A313,GORLIS!$A$5:$AY$992,33,FALSE)),0,VLOOKUP(A313,GORLIS!$A$5:$AY$992,33,FALSE))</f>
        <v>0</v>
      </c>
      <c r="S316" s="417"/>
      <c r="T316" s="260">
        <f>IF(ISERROR(VLOOKUP(A313,GORLIS!$A$5:$AT$992,44,FALSE)),0,VLOOKUP(A313,GORLIS!$A$5:$AT$992,44,FALSE))</f>
        <v>0</v>
      </c>
      <c r="U316" s="261"/>
      <c r="V316" s="258"/>
      <c r="W316" s="378"/>
      <c r="X316" s="381"/>
      <c r="Y316" s="378"/>
    </row>
    <row r="317" spans="1:25" ht="12.75" customHeight="1">
      <c r="A317" s="439"/>
      <c r="B317" s="440">
        <f>IF(G317&gt;0,1,0)</f>
        <v>0</v>
      </c>
      <c r="C317" s="197"/>
      <c r="D317" s="197"/>
      <c r="E317" s="462"/>
      <c r="F317" s="175"/>
      <c r="G317" s="443">
        <f>IF(S317&gt;0,G313+1,0)</f>
        <v>0</v>
      </c>
      <c r="H317" s="253">
        <f>IF(ISERROR(VLOOKUP(A317,GORLIS!$A$5:$AT$992,4,FALSE)),0,VLOOKUP(A317,GORLIS!$A$5:$AT$992,4,FALSE))</f>
        <v>0</v>
      </c>
      <c r="I317" s="419">
        <f>IF(ISERROR(VLOOKUP(A317,GORLIS!$A$5:$AU$992,32,FALSE)),0,VLOOKUP(A317,GORLIS!$A$5:$AU$992,32,FALSE))</f>
        <v>0</v>
      </c>
      <c r="J317" s="446">
        <f>IF(ISERROR(VLOOKUP(A317,GORLIS!$A$5:$AT$992,9,FALSE)),0,VLOOKUP(A317,GORLIS!$A$5:$AT$992,9,FALSE))</f>
        <v>0</v>
      </c>
      <c r="K317" s="447"/>
      <c r="L317" s="253">
        <f>IF(ISERROR(VLOOKUP(A317,GORLIS!$A$5:$AT$992,12,FALSE)),0,VLOOKUP(A317,GORLIS!$A$5:$AT$992,12,FALSE))</f>
        <v>0</v>
      </c>
      <c r="M317" s="253">
        <f>IF(ISERROR(VLOOKUP(A317,GORLIS!$A$5:$AT$992,16,FALSE)),0,VLOOKUP(A317,GORLIS!$A$5:$AT$992,16,FALSE))</f>
        <v>0</v>
      </c>
      <c r="N317" s="384">
        <f>IF(ISERROR(VLOOKUP(A317,GORLIS!$A$5:$AT$992,21,FALSE)),0,VLOOKUP(A317,GORLIS!$A$5:$AT$992,21,FALSE))</f>
        <v>0</v>
      </c>
      <c r="O317" s="384">
        <f>IF(ISERROR(VLOOKUP(A317,GORLIS!$A$5:$AT$992,25,FALSE)),0,VLOOKUP(A317,GORLIS!$A$5:$AT$992,25,FALSE))</f>
        <v>0</v>
      </c>
      <c r="P317" s="255"/>
      <c r="Q317" s="253">
        <f>IF(ISERROR(VLOOKUP(A317,GORLIS!$A$5:$AT$992,34,FALSE)),0,VLOOKUP(A317,GORLIS!$A$5:$AT$992,34,FALSE))</f>
        <v>0</v>
      </c>
      <c r="R317" s="253">
        <f>IF(ISERROR(VLOOKUP(A317,GORLIS!$A$5:$AY$992,50,FALSE)),0,VLOOKUP(A317,GORLIS!$A$5:$AY$992,50,FALSE))</f>
        <v>0</v>
      </c>
      <c r="S317" s="415">
        <f>IF(ISERROR(VLOOKUP(A317,GORLIS!$A$5:$AT$992,38,FALSE)),0,VLOOKUP(A317,GORLIS!$A$5:$AT$992,38,FALSE))</f>
        <v>0</v>
      </c>
      <c r="T317" s="254">
        <f>IF(ISERROR(VLOOKUP(A317,GORLIS!$A$5:$AT$992,10,FALSE)),0,VLOOKUP(A317,GORLIS!$A$5:$AT$992,10,FALSE))</f>
        <v>0</v>
      </c>
      <c r="U317" s="255"/>
      <c r="V317" s="255"/>
      <c r="W317" s="376">
        <f>SUM(T319+T320+U318+U319+U320+V317+V318+V319+V320)</f>
        <v>0</v>
      </c>
      <c r="X317" s="379">
        <f>IF(ISERROR(VLOOKUP(A317,GORLIS!$A$5:$AT$992,8,FALSE)),0,VLOOKUP(A317,GORLIS!$A$5:$AT$992,8,FALSE))</f>
        <v>0</v>
      </c>
      <c r="Y317" s="376">
        <f>S317-W317</f>
        <v>0</v>
      </c>
    </row>
    <row r="318" spans="1:25" ht="12.75" customHeight="1">
      <c r="A318" s="439"/>
      <c r="B318" s="441"/>
      <c r="C318" s="198"/>
      <c r="D318" s="198"/>
      <c r="E318" s="462"/>
      <c r="F318" s="175"/>
      <c r="G318" s="444"/>
      <c r="H318" s="256">
        <f>IF(ISERROR(VLOOKUP(A317,GORLIS!$A$5:$AT$992,5,FALSE)),0,VLOOKUP(A317,GORLIS!$A$5:$AT$992,5,FALSE))</f>
        <v>0</v>
      </c>
      <c r="I318" s="420"/>
      <c r="J318" s="448"/>
      <c r="K318" s="449"/>
      <c r="L318" s="256">
        <f>IF(ISERROR(VLOOKUP(A317,GORLIS!$A$5:$AT$992,13,FALSE)),0,VLOOKUP(A317,GORLIS!$A$5:$AT$992,13,FALSE))</f>
        <v>0</v>
      </c>
      <c r="M318" s="256">
        <f>IF(ISERROR(VLOOKUP(A317,GORLIS!$A$5:$AT$992,17,FALSE)),0,VLOOKUP(A317,GORLIS!$A$5:$AT$992,17,FALSE))</f>
        <v>0</v>
      </c>
      <c r="N318" s="385"/>
      <c r="O318" s="385"/>
      <c r="P318" s="258"/>
      <c r="Q318" s="256">
        <f>IF(ISERROR(VLOOKUP(A317,GORLIS!$A$5:$AT$992,36,FALSE)),0,VLOOKUP(A317,GORLIS!$A$5:$AT$992,36,FALSE))</f>
        <v>0</v>
      </c>
      <c r="R318" s="256">
        <f>IF(ISERROR(VLOOKUP(A317,GORLIS!$A$5:$AY$992,51,FALSE)),0,VLOOKUP(A317,GORLIS!$A$5:$AY$992,51,FALSE))</f>
        <v>0</v>
      </c>
      <c r="S318" s="416"/>
      <c r="T318" s="258">
        <f>+S317</f>
        <v>0</v>
      </c>
      <c r="U318" s="258"/>
      <c r="V318" s="258"/>
      <c r="W318" s="377"/>
      <c r="X318" s="380"/>
      <c r="Y318" s="377"/>
    </row>
    <row r="319" spans="1:25" ht="12.75" customHeight="1">
      <c r="A319" s="439"/>
      <c r="B319" s="441"/>
      <c r="C319" s="198"/>
      <c r="D319" s="198"/>
      <c r="E319" s="462"/>
      <c r="F319" s="175"/>
      <c r="G319" s="444"/>
      <c r="H319" s="256">
        <f>IF(ISERROR(VLOOKUP(A317,GORLIS!$A$5:$AT$992,2,FALSE)),0,VLOOKUP(A317,GORLIS!$A$5:$AT$992,2,FALSE))</f>
        <v>0</v>
      </c>
      <c r="I319" s="403">
        <f>IF(ISERROR(VLOOKUP(A317,GORLIS!$A$5:$AU$992,47,FALSE)),0,VLOOKUP(A317,GORLIS!$A$5:$AU$992,47,FALSE))</f>
        <v>0</v>
      </c>
      <c r="J319" s="448"/>
      <c r="K319" s="449"/>
      <c r="L319" s="256">
        <f>IF(ISERROR(VLOOKUP(A317,GORLIS!$A$5:$AT$992,14,FALSE)),0,VLOOKUP(A317,GORLIS!$A$5:$AT$992,14,FALSE))</f>
        <v>0</v>
      </c>
      <c r="M319" s="256">
        <f>IF(ISERROR(VLOOKUP(A317,GORLIS!$A$5:$AT$992,18,FALSE)),0,VLOOKUP(A317,GORLIS!$A$5:$AT$992,18,FALSE))</f>
        <v>0</v>
      </c>
      <c r="N319" s="385">
        <f>IF(ISERROR(VLOOKUP(A317,GORLIS!$A$5:$AT$992,23,FALSE)),0,VLOOKUP(A317,GORLIS!$A$5:$AT$992,23,FALSE))</f>
        <v>0</v>
      </c>
      <c r="O319" s="385">
        <f>IF(ISERROR(VLOOKUP(A317,GORLIS!$A$5:$AT$992,27,FALSE)),0,VLOOKUP(A317,GORLIS!$A$5:$AT$992,27,FALSE))</f>
        <v>0</v>
      </c>
      <c r="P319" s="258"/>
      <c r="Q319" s="256">
        <f>IF(ISERROR(VLOOKUP(A317,GORLIS!$A$5:$AV$992,48,FALSE)),0,VLOOKUP(A317,GORLIS!$A$5:$AV$992,48,FALSE))</f>
        <v>0</v>
      </c>
      <c r="R319" s="257">
        <f>IF(ISERROR(VLOOKUP(A317,GORLIS!$A$5:$AY$992,31,FALSE)),0,VLOOKUP(A317,GORLIS!$A$5:$AY$992,31,FALSE))</f>
        <v>0</v>
      </c>
      <c r="S319" s="416"/>
      <c r="T319" s="260">
        <f>IF(ISERROR(VLOOKUP(A317,GORLIS!$A$5:$AT$992,42,FALSE)),0,VLOOKUP(A317,GORLIS!$A$5:$AT$992,42,FALSE))</f>
        <v>0</v>
      </c>
      <c r="U319" s="258"/>
      <c r="V319" s="258"/>
      <c r="W319" s="377"/>
      <c r="X319" s="380"/>
      <c r="Y319" s="377"/>
    </row>
    <row r="320" spans="1:25" ht="12.75" customHeight="1">
      <c r="A320" s="439"/>
      <c r="B320" s="442"/>
      <c r="C320" s="198"/>
      <c r="D320" s="198"/>
      <c r="E320" s="462"/>
      <c r="F320" s="175"/>
      <c r="G320" s="445"/>
      <c r="H320" s="256">
        <f>IF(ISERROR(VLOOKUP(A317,GORLIS!$A$5:$AT$992,6,FALSE)),0,VLOOKUP(A317,GORLIS!$A$5:$AT$992,6,FALSE))</f>
        <v>0</v>
      </c>
      <c r="I320" s="404"/>
      <c r="J320" s="450"/>
      <c r="K320" s="451"/>
      <c r="L320" s="256">
        <f>IF(ISERROR(VLOOKUP(A317,GORLIS!$A$5:$AT$992,15,FALSE)),0,VLOOKUP(A317,GORLIS!$A$5:$AT$992,15,FALSE))</f>
        <v>0</v>
      </c>
      <c r="M320" s="256">
        <f>IF(ISERROR(VLOOKUP(A317,GORLIS!$A$5:$AT$992,19,FALSE)),0,VLOOKUP(A317,GORLIS!$A$5:$AT$992,19,FALSE))</f>
        <v>0</v>
      </c>
      <c r="N320" s="401"/>
      <c r="O320" s="401"/>
      <c r="P320" s="261"/>
      <c r="Q320" s="256">
        <f>IF(ISERROR(VLOOKUP(A317,GORLIS!$A$5:$AW$992,49,FALSE)),0,VLOOKUP(A317,GORLIS!$A$5:$AW$992,49,FALSE))</f>
        <v>0</v>
      </c>
      <c r="R320" s="257">
        <f>IF(ISERROR(VLOOKUP(A317,GORLIS!$A$5:$AY$992,33,FALSE)),0,VLOOKUP(A317,GORLIS!$A$5:$AY$992,33,FALSE))</f>
        <v>0</v>
      </c>
      <c r="S320" s="417"/>
      <c r="T320" s="260">
        <f>IF(ISERROR(VLOOKUP(A317,GORLIS!$A$5:$AT$992,44,FALSE)),0,VLOOKUP(A317,GORLIS!$A$5:$AT$992,44,FALSE))</f>
        <v>0</v>
      </c>
      <c r="U320" s="261"/>
      <c r="V320" s="258"/>
      <c r="W320" s="378"/>
      <c r="X320" s="381"/>
      <c r="Y320" s="378"/>
    </row>
    <row r="321" spans="1:25" ht="12.75" customHeight="1">
      <c r="A321" s="439"/>
      <c r="B321" s="440">
        <f>IF(G321&gt;0,1,0)</f>
        <v>0</v>
      </c>
      <c r="C321" s="197"/>
      <c r="D321" s="197"/>
      <c r="E321" s="462"/>
      <c r="F321" s="175"/>
      <c r="G321" s="443">
        <f>IF(S321&gt;0,G317+1,0)</f>
        <v>0</v>
      </c>
      <c r="H321" s="253">
        <f>IF(ISERROR(VLOOKUP(A321,GORLIS!$A$5:$AT$992,4,FALSE)),0,VLOOKUP(A321,GORLIS!$A$5:$AT$992,4,FALSE))</f>
        <v>0</v>
      </c>
      <c r="I321" s="419">
        <f>IF(ISERROR(VLOOKUP(A321,GORLIS!$A$5:$AU$992,32,FALSE)),0,VLOOKUP(A321,GORLIS!$A$5:$AU$992,32,FALSE))</f>
        <v>0</v>
      </c>
      <c r="J321" s="446">
        <f>IF(ISERROR(VLOOKUP(A321,GORLIS!$A$5:$AT$992,9,FALSE)),0,VLOOKUP(A321,GORLIS!$A$5:$AT$992,9,FALSE))</f>
        <v>0</v>
      </c>
      <c r="K321" s="447"/>
      <c r="L321" s="253">
        <f>IF(ISERROR(VLOOKUP(A321,GORLIS!$A$5:$AT$992,12,FALSE)),0,VLOOKUP(A321,GORLIS!$A$5:$AT$992,12,FALSE))</f>
        <v>0</v>
      </c>
      <c r="M321" s="253">
        <f>IF(ISERROR(VLOOKUP(A321,GORLIS!$A$5:$AT$992,16,FALSE)),0,VLOOKUP(A321,GORLIS!$A$5:$AT$992,16,FALSE))</f>
        <v>0</v>
      </c>
      <c r="N321" s="384">
        <f>IF(ISERROR(VLOOKUP(A321,GORLIS!$A$5:$AT$992,21,FALSE)),0,VLOOKUP(A321,GORLIS!$A$5:$AT$992,21,FALSE))</f>
        <v>0</v>
      </c>
      <c r="O321" s="384">
        <f>IF(ISERROR(VLOOKUP(A321,GORLIS!$A$5:$AT$992,25,FALSE)),0,VLOOKUP(A321,GORLIS!$A$5:$AT$992,25,FALSE))</f>
        <v>0</v>
      </c>
      <c r="P321" s="255"/>
      <c r="Q321" s="253">
        <f>IF(ISERROR(VLOOKUP(A321,GORLIS!$A$5:$AT$992,34,FALSE)),0,VLOOKUP(A321,GORLIS!$A$5:$AT$992,34,FALSE))</f>
        <v>0</v>
      </c>
      <c r="R321" s="253">
        <f>IF(ISERROR(VLOOKUP(A321,GORLIS!$A$5:$AY$992,50,FALSE)),0,VLOOKUP(A321,GORLIS!$A$5:$AY$992,50,FALSE))</f>
        <v>0</v>
      </c>
      <c r="S321" s="415">
        <f>IF(ISERROR(VLOOKUP(A321,GORLIS!$A$5:$AT$992,38,FALSE)),0,VLOOKUP(A321,GORLIS!$A$5:$AT$992,38,FALSE))</f>
        <v>0</v>
      </c>
      <c r="T321" s="254">
        <f>IF(ISERROR(VLOOKUP(A321,GORLIS!$A$5:$AT$992,10,FALSE)),0,VLOOKUP(A321,GORLIS!$A$5:$AT$992,10,FALSE))</f>
        <v>0</v>
      </c>
      <c r="U321" s="255"/>
      <c r="V321" s="255"/>
      <c r="W321" s="376">
        <f>SUM(T323+T324+U322+U323+U324+V321+V322+V323+V324)</f>
        <v>0</v>
      </c>
      <c r="X321" s="379">
        <f>IF(ISERROR(VLOOKUP(A321,GORLIS!$A$5:$AT$992,8,FALSE)),0,VLOOKUP(A321,GORLIS!$A$5:$AT$992,8,FALSE))</f>
        <v>0</v>
      </c>
      <c r="Y321" s="376">
        <f>S321-W321</f>
        <v>0</v>
      </c>
    </row>
    <row r="322" spans="1:25" ht="12.75" customHeight="1">
      <c r="A322" s="439"/>
      <c r="B322" s="441"/>
      <c r="C322" s="198"/>
      <c r="D322" s="198"/>
      <c r="E322" s="462"/>
      <c r="F322" s="175"/>
      <c r="G322" s="444"/>
      <c r="H322" s="256">
        <f>IF(ISERROR(VLOOKUP(A321,GORLIS!$A$5:$AT$992,5,FALSE)),0,VLOOKUP(A321,GORLIS!$A$5:$AT$992,5,FALSE))</f>
        <v>0</v>
      </c>
      <c r="I322" s="420"/>
      <c r="J322" s="448"/>
      <c r="K322" s="449"/>
      <c r="L322" s="256">
        <f>IF(ISERROR(VLOOKUP(A321,GORLIS!$A$5:$AT$992,13,FALSE)),0,VLOOKUP(A321,GORLIS!$A$5:$AT$992,13,FALSE))</f>
        <v>0</v>
      </c>
      <c r="M322" s="256">
        <f>IF(ISERROR(VLOOKUP(A321,GORLIS!$A$5:$AT$992,17,FALSE)),0,VLOOKUP(A321,GORLIS!$A$5:$AT$992,17,FALSE))</f>
        <v>0</v>
      </c>
      <c r="N322" s="385"/>
      <c r="O322" s="385"/>
      <c r="P322" s="258"/>
      <c r="Q322" s="256">
        <f>IF(ISERROR(VLOOKUP(A321,GORLIS!$A$5:$AT$992,36,FALSE)),0,VLOOKUP(A321,GORLIS!$A$5:$AT$992,36,FALSE))</f>
        <v>0</v>
      </c>
      <c r="R322" s="256">
        <f>IF(ISERROR(VLOOKUP(A321,GORLIS!$A$5:$AY$992,51,FALSE)),0,VLOOKUP(A321,GORLIS!$A$5:$AY$992,51,FALSE))</f>
        <v>0</v>
      </c>
      <c r="S322" s="416"/>
      <c r="T322" s="258">
        <f>+S321</f>
        <v>0</v>
      </c>
      <c r="U322" s="258"/>
      <c r="V322" s="258"/>
      <c r="W322" s="377"/>
      <c r="X322" s="380"/>
      <c r="Y322" s="377"/>
    </row>
    <row r="323" spans="1:25" ht="12.75" customHeight="1">
      <c r="A323" s="439"/>
      <c r="B323" s="441"/>
      <c r="C323" s="198"/>
      <c r="D323" s="198"/>
      <c r="E323" s="462"/>
      <c r="F323" s="175"/>
      <c r="G323" s="444"/>
      <c r="H323" s="256">
        <f>IF(ISERROR(VLOOKUP(A321,GORLIS!$A$5:$AT$992,2,FALSE)),0,VLOOKUP(A321,GORLIS!$A$5:$AT$992,2,FALSE))</f>
        <v>0</v>
      </c>
      <c r="I323" s="403">
        <f>IF(ISERROR(VLOOKUP(A321,GORLIS!$A$5:$AU$992,47,FALSE)),0,VLOOKUP(A321,GORLIS!$A$5:$AU$992,47,FALSE))</f>
        <v>0</v>
      </c>
      <c r="J323" s="448"/>
      <c r="K323" s="449"/>
      <c r="L323" s="256">
        <f>IF(ISERROR(VLOOKUP(A321,GORLIS!$A$5:$AT$992,14,FALSE)),0,VLOOKUP(A321,GORLIS!$A$5:$AT$992,14,FALSE))</f>
        <v>0</v>
      </c>
      <c r="M323" s="256">
        <f>IF(ISERROR(VLOOKUP(A321,GORLIS!$A$5:$AT$992,18,FALSE)),0,VLOOKUP(A321,GORLIS!$A$5:$AT$992,18,FALSE))</f>
        <v>0</v>
      </c>
      <c r="N323" s="385">
        <f>IF(ISERROR(VLOOKUP(A321,GORLIS!$A$5:$AT$992,23,FALSE)),0,VLOOKUP(A321,GORLIS!$A$5:$AT$992,23,FALSE))</f>
        <v>0</v>
      </c>
      <c r="O323" s="385">
        <f>IF(ISERROR(VLOOKUP(A321,GORLIS!$A$5:$AT$992,27,FALSE)),0,VLOOKUP(A321,GORLIS!$A$5:$AT$992,27,FALSE))</f>
        <v>0</v>
      </c>
      <c r="P323" s="258"/>
      <c r="Q323" s="256">
        <f>IF(ISERROR(VLOOKUP(A321,GORLIS!$A$5:$AV$992,48,FALSE)),0,VLOOKUP(A321,GORLIS!$A$5:$AV$992,48,FALSE))</f>
        <v>0</v>
      </c>
      <c r="R323" s="257">
        <f>IF(ISERROR(VLOOKUP(A321,GORLIS!$A$5:$AY$992,31,FALSE)),0,VLOOKUP(A321,GORLIS!$A$5:$AY$992,31,FALSE))</f>
        <v>0</v>
      </c>
      <c r="S323" s="416"/>
      <c r="T323" s="260">
        <f>IF(ISERROR(VLOOKUP(A321,GORLIS!$A$5:$AT$992,42,FALSE)),0,VLOOKUP(A321,GORLIS!$A$5:$AT$992,42,FALSE))</f>
        <v>0</v>
      </c>
      <c r="U323" s="258"/>
      <c r="V323" s="258"/>
      <c r="W323" s="377"/>
      <c r="X323" s="380"/>
      <c r="Y323" s="377"/>
    </row>
    <row r="324" spans="1:25" ht="12.75" customHeight="1">
      <c r="A324" s="439"/>
      <c r="B324" s="442"/>
      <c r="C324" s="198"/>
      <c r="D324" s="198"/>
      <c r="E324" s="462"/>
      <c r="F324" s="175"/>
      <c r="G324" s="445"/>
      <c r="H324" s="256">
        <f>IF(ISERROR(VLOOKUP(A321,GORLIS!$A$5:$AT$992,6,FALSE)),0,VLOOKUP(A321,GORLIS!$A$5:$AT$992,6,FALSE))</f>
        <v>0</v>
      </c>
      <c r="I324" s="404"/>
      <c r="J324" s="450"/>
      <c r="K324" s="451"/>
      <c r="L324" s="256">
        <f>IF(ISERROR(VLOOKUP(A321,GORLIS!$A$5:$AT$992,15,FALSE)),0,VLOOKUP(A321,GORLIS!$A$5:$AT$992,15,FALSE))</f>
        <v>0</v>
      </c>
      <c r="M324" s="256">
        <f>IF(ISERROR(VLOOKUP(A321,GORLIS!$A$5:$AT$992,19,FALSE)),0,VLOOKUP(A321,GORLIS!$A$5:$AT$992,19,FALSE))</f>
        <v>0</v>
      </c>
      <c r="N324" s="401"/>
      <c r="O324" s="401"/>
      <c r="P324" s="261"/>
      <c r="Q324" s="256">
        <f>IF(ISERROR(VLOOKUP(A321,GORLIS!$A$5:$AW$992,49,FALSE)),0,VLOOKUP(A321,GORLIS!$A$5:$AW$992,49,FALSE))</f>
        <v>0</v>
      </c>
      <c r="R324" s="257">
        <f>IF(ISERROR(VLOOKUP(A321,GORLIS!$A$5:$AY$992,33,FALSE)),0,VLOOKUP(A321,GORLIS!$A$5:$AY$992,33,FALSE))</f>
        <v>0</v>
      </c>
      <c r="S324" s="417"/>
      <c r="T324" s="260">
        <f>IF(ISERROR(VLOOKUP(A321,GORLIS!$A$5:$AT$992,44,FALSE)),0,VLOOKUP(A321,GORLIS!$A$5:$AT$992,44,FALSE))</f>
        <v>0</v>
      </c>
      <c r="U324" s="261"/>
      <c r="V324" s="258"/>
      <c r="W324" s="378"/>
      <c r="X324" s="381"/>
      <c r="Y324" s="378"/>
    </row>
    <row r="325" spans="5:25" ht="12.75">
      <c r="E325" s="462"/>
      <c r="F325" s="175"/>
      <c r="G325" s="454" t="s">
        <v>216</v>
      </c>
      <c r="H325" s="455"/>
      <c r="I325" s="455"/>
      <c r="J325" s="455"/>
      <c r="K325" s="455"/>
      <c r="L325" s="262"/>
      <c r="M325" s="262"/>
      <c r="N325" s="262"/>
      <c r="O325" s="262"/>
      <c r="P325" s="262"/>
      <c r="Q325" s="262"/>
      <c r="R325" s="262"/>
      <c r="S325" s="415">
        <f>SUM(S289:S324)</f>
        <v>0</v>
      </c>
      <c r="T325" s="262"/>
      <c r="U325" s="262"/>
      <c r="V325" s="262"/>
      <c r="W325" s="415">
        <f>SUM(W289+W293+W297+W301+W305+W309+W313+W317+W321)</f>
        <v>0</v>
      </c>
      <c r="X325" s="415"/>
      <c r="Y325" s="415">
        <f>SUM(Y289+Y293+Y297+Y301+Y305+Y309+Y313+Y317+Y321)</f>
        <v>0</v>
      </c>
    </row>
    <row r="326" spans="5:25" ht="12.75">
      <c r="E326" s="462"/>
      <c r="F326" s="175"/>
      <c r="G326" s="455"/>
      <c r="H326" s="455"/>
      <c r="I326" s="455"/>
      <c r="J326" s="455"/>
      <c r="K326" s="455"/>
      <c r="L326" s="263"/>
      <c r="M326" s="263"/>
      <c r="N326" s="263"/>
      <c r="O326" s="263"/>
      <c r="P326" s="263"/>
      <c r="Q326" s="263"/>
      <c r="R326" s="263"/>
      <c r="S326" s="416"/>
      <c r="T326" s="263"/>
      <c r="U326" s="263"/>
      <c r="V326" s="263"/>
      <c r="W326" s="416"/>
      <c r="X326" s="416"/>
      <c r="Y326" s="416"/>
    </row>
    <row r="327" spans="5:25" ht="12.75">
      <c r="E327" s="462"/>
      <c r="F327" s="175"/>
      <c r="G327" s="455"/>
      <c r="H327" s="455"/>
      <c r="I327" s="455"/>
      <c r="J327" s="455"/>
      <c r="K327" s="455"/>
      <c r="L327" s="263"/>
      <c r="M327" s="263"/>
      <c r="N327" s="263"/>
      <c r="O327" s="263"/>
      <c r="P327" s="263"/>
      <c r="Q327" s="263"/>
      <c r="R327" s="263"/>
      <c r="S327" s="416"/>
      <c r="T327" s="263">
        <f>SUM(T291+T295+T299+T303+T307+T311+T315+T319+T323)</f>
        <v>0</v>
      </c>
      <c r="U327" s="263"/>
      <c r="V327" s="263"/>
      <c r="W327" s="416"/>
      <c r="X327" s="416"/>
      <c r="Y327" s="416"/>
    </row>
    <row r="328" spans="5:25" ht="12.75">
      <c r="E328" s="462"/>
      <c r="F328" s="175"/>
      <c r="G328" s="455"/>
      <c r="H328" s="455"/>
      <c r="I328" s="455"/>
      <c r="J328" s="455"/>
      <c r="K328" s="455"/>
      <c r="L328" s="264"/>
      <c r="M328" s="264"/>
      <c r="N328" s="264"/>
      <c r="O328" s="264"/>
      <c r="P328" s="264"/>
      <c r="Q328" s="264"/>
      <c r="R328" s="264"/>
      <c r="S328" s="417"/>
      <c r="T328" s="264">
        <f>SUM(T292+T296+T300+T304+T308+T312+T316+T320+T324)</f>
        <v>0</v>
      </c>
      <c r="U328" s="264"/>
      <c r="V328" s="264"/>
      <c r="W328" s="417"/>
      <c r="X328" s="417"/>
      <c r="Y328" s="417"/>
    </row>
    <row r="329" spans="5:25" ht="12.75">
      <c r="E329" s="462"/>
      <c r="F329" s="175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</row>
    <row r="330" spans="5:25" ht="12.75">
      <c r="E330" s="462"/>
      <c r="F330" s="175"/>
      <c r="G330" s="236"/>
      <c r="H330" s="402" t="str">
        <f>CONCATENATE($V$4," ","Dairesinin"," ",$V$5," ",$Y$5," ","Dönemi Ödemeleri İçin"," ",$S$381,"-TL"," ","Tahakkuk Ettirilmiştir")</f>
        <v>0 Dairesinin Şubat 2016 Dönemi Ödemeleri İçin 0-TL Tahakkuk Ettirilmiştir</v>
      </c>
      <c r="I330" s="402"/>
      <c r="J330" s="402"/>
      <c r="K330" s="402"/>
      <c r="L330" s="402"/>
      <c r="M330" s="402"/>
      <c r="N330" s="402"/>
      <c r="O330" s="402"/>
      <c r="P330" s="402"/>
      <c r="Q330" s="402"/>
      <c r="R330" s="402"/>
      <c r="S330" s="402"/>
      <c r="T330" s="402"/>
      <c r="U330" s="265"/>
      <c r="V330" s="266"/>
      <c r="W330" s="267"/>
      <c r="X330" s="267"/>
      <c r="Y330" s="236"/>
    </row>
    <row r="331" spans="5:25" ht="12.75">
      <c r="E331" s="462"/>
      <c r="F331" s="175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</row>
    <row r="332" spans="5:25" ht="12.75">
      <c r="E332" s="462"/>
      <c r="F332" s="175"/>
      <c r="G332" s="236"/>
      <c r="H332" s="268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67" t="s">
        <v>217</v>
      </c>
      <c r="T332" s="236"/>
      <c r="U332" s="236"/>
      <c r="V332" s="236"/>
      <c r="W332" s="236"/>
      <c r="X332" s="236"/>
      <c r="Y332" s="236"/>
    </row>
    <row r="333" spans="5:25" ht="12.75">
      <c r="E333" s="462"/>
      <c r="F333" s="175"/>
      <c r="G333" s="236"/>
      <c r="H333" s="236">
        <v>0</v>
      </c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>
        <f>+'Bilgi Girişi1'!$P$88</f>
        <v>0</v>
      </c>
      <c r="T333" s="236"/>
      <c r="U333" s="236"/>
      <c r="V333" s="236"/>
      <c r="W333" s="236"/>
      <c r="X333" s="236"/>
      <c r="Y333" s="236"/>
    </row>
    <row r="334" spans="5:25" ht="12.75">
      <c r="E334" s="462"/>
      <c r="F334" s="175"/>
      <c r="G334" s="236"/>
      <c r="H334" s="236">
        <v>0</v>
      </c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>
        <f>+'Bilgi Girişi1'!$P$89</f>
        <v>0</v>
      </c>
      <c r="T334" s="236"/>
      <c r="U334" s="236"/>
      <c r="V334" s="236"/>
      <c r="W334" s="236"/>
      <c r="X334" s="236"/>
      <c r="Y334" s="236"/>
    </row>
    <row r="335" spans="5:25" ht="12.75">
      <c r="E335" s="462"/>
      <c r="F335" s="175"/>
      <c r="G335" s="236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236"/>
      <c r="U335" s="236"/>
      <c r="V335" s="236"/>
      <c r="W335" s="236"/>
      <c r="X335" s="236"/>
      <c r="Y335" s="236"/>
    </row>
    <row r="336" spans="5:25" ht="12.75">
      <c r="E336" s="461" t="s">
        <v>223</v>
      </c>
      <c r="F336" s="175"/>
      <c r="G336" s="236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236"/>
      <c r="U336" s="236"/>
      <c r="V336" s="236"/>
      <c r="W336" s="236"/>
      <c r="X336" s="236"/>
      <c r="Y336" s="236"/>
    </row>
    <row r="337" spans="5:25" ht="12.75">
      <c r="E337" s="461"/>
      <c r="F337" s="175"/>
      <c r="G337" s="272"/>
      <c r="H337" s="240"/>
      <c r="I337" s="418"/>
      <c r="J337" s="458"/>
      <c r="K337" s="458"/>
      <c r="L337" s="273"/>
      <c r="M337" s="418"/>
      <c r="N337" s="418"/>
      <c r="O337" s="236"/>
      <c r="P337" s="236"/>
      <c r="Q337" s="236"/>
      <c r="R337" s="236"/>
      <c r="S337" s="236"/>
      <c r="T337" s="236"/>
      <c r="U337" s="389" t="s">
        <v>191</v>
      </c>
      <c r="V337" s="390"/>
      <c r="W337" s="390"/>
      <c r="X337" s="391"/>
      <c r="Y337" s="285">
        <f>Y281+1</f>
        <v>7</v>
      </c>
    </row>
    <row r="338" spans="5:25" ht="12.75">
      <c r="E338" s="461"/>
      <c r="F338" s="175"/>
      <c r="G338" s="272"/>
      <c r="H338" s="240"/>
      <c r="I338" s="272" t="s">
        <v>228</v>
      </c>
      <c r="J338" s="272"/>
      <c r="K338" s="272"/>
      <c r="L338" s="276"/>
      <c r="M338" s="277"/>
      <c r="N338" s="277"/>
      <c r="O338" s="236"/>
      <c r="P338" s="275"/>
      <c r="Q338" s="236"/>
      <c r="R338" s="236"/>
      <c r="S338" s="236"/>
      <c r="T338" s="236"/>
      <c r="U338" s="278" t="s">
        <v>192</v>
      </c>
      <c r="V338" s="389">
        <f>+'Bilgi Girişi1'!$C$77</f>
        <v>0</v>
      </c>
      <c r="W338" s="390"/>
      <c r="X338" s="390"/>
      <c r="Y338" s="391"/>
    </row>
    <row r="339" spans="5:25" ht="12.75">
      <c r="E339" s="461"/>
      <c r="F339" s="175"/>
      <c r="G339" s="279"/>
      <c r="H339" s="280"/>
      <c r="I339" s="456"/>
      <c r="J339" s="456"/>
      <c r="K339" s="456"/>
      <c r="L339" s="281"/>
      <c r="M339" s="414"/>
      <c r="N339" s="414"/>
      <c r="O339" s="236"/>
      <c r="P339" s="236"/>
      <c r="Q339" s="236"/>
      <c r="R339" s="236"/>
      <c r="S339" s="236"/>
      <c r="T339" s="267"/>
      <c r="U339" s="278" t="s">
        <v>40</v>
      </c>
      <c r="V339" s="239" t="str">
        <f>VLOOKUP($AG$3,$AH$5:$AI$20,2,FALSE)</f>
        <v>Şubat</v>
      </c>
      <c r="W339" s="389" t="s">
        <v>193</v>
      </c>
      <c r="X339" s="391"/>
      <c r="Y339" s="282">
        <f>+$AG$4</f>
        <v>2016</v>
      </c>
    </row>
    <row r="340" spans="5:25" ht="12.75" customHeight="1">
      <c r="E340" s="461"/>
      <c r="F340" s="175"/>
      <c r="G340" s="435" t="s">
        <v>195</v>
      </c>
      <c r="H340" s="237" t="s">
        <v>196</v>
      </c>
      <c r="I340" s="238"/>
      <c r="J340" s="238"/>
      <c r="K340" s="238"/>
      <c r="L340" s="239"/>
      <c r="M340" s="240"/>
      <c r="N340" s="240"/>
      <c r="O340" s="238"/>
      <c r="P340" s="238"/>
      <c r="Q340" s="238"/>
      <c r="R340" s="238"/>
      <c r="S340" s="238"/>
      <c r="T340" s="238"/>
      <c r="U340" s="237"/>
      <c r="V340" s="237"/>
      <c r="W340" s="238"/>
      <c r="X340" s="238"/>
      <c r="Y340" s="238"/>
    </row>
    <row r="341" spans="5:25" ht="36.75" customHeight="1">
      <c r="E341" s="461"/>
      <c r="F341" s="175"/>
      <c r="G341" s="422"/>
      <c r="H341" s="238"/>
      <c r="I341" s="421" t="s">
        <v>149</v>
      </c>
      <c r="J341" s="395" t="s">
        <v>226</v>
      </c>
      <c r="K341" s="396"/>
      <c r="L341" s="241" t="s">
        <v>170</v>
      </c>
      <c r="M341" s="242" t="s">
        <v>173</v>
      </c>
      <c r="N341" s="382" t="s">
        <v>179</v>
      </c>
      <c r="O341" s="382" t="s">
        <v>182</v>
      </c>
      <c r="P341" s="382" t="s">
        <v>183</v>
      </c>
      <c r="Q341" s="243" t="s">
        <v>151</v>
      </c>
      <c r="R341" s="243" t="s">
        <v>243</v>
      </c>
      <c r="S341" s="436" t="s">
        <v>198</v>
      </c>
      <c r="T341" s="244" t="s">
        <v>199</v>
      </c>
      <c r="U341" s="243"/>
      <c r="V341" s="243"/>
      <c r="W341" s="421" t="s">
        <v>200</v>
      </c>
      <c r="X341" s="421" t="s">
        <v>138</v>
      </c>
      <c r="Y341" s="430" t="s">
        <v>201</v>
      </c>
    </row>
    <row r="342" spans="5:25" ht="63.75">
      <c r="E342" s="461"/>
      <c r="F342" s="175"/>
      <c r="G342" s="422"/>
      <c r="H342" s="245" t="s">
        <v>203</v>
      </c>
      <c r="I342" s="434"/>
      <c r="J342" s="397"/>
      <c r="K342" s="398"/>
      <c r="L342" s="246" t="s">
        <v>227</v>
      </c>
      <c r="M342" s="241" t="s">
        <v>176</v>
      </c>
      <c r="N342" s="383"/>
      <c r="O342" s="383"/>
      <c r="P342" s="383"/>
      <c r="Q342" s="243" t="s">
        <v>158</v>
      </c>
      <c r="R342" s="243" t="s">
        <v>242</v>
      </c>
      <c r="S342" s="422"/>
      <c r="T342" s="247" t="s">
        <v>204</v>
      </c>
      <c r="U342" s="243"/>
      <c r="V342" s="243"/>
      <c r="W342" s="422"/>
      <c r="X342" s="422"/>
      <c r="Y342" s="422"/>
    </row>
    <row r="343" spans="1:25" ht="51">
      <c r="A343" s="433" t="s">
        <v>206</v>
      </c>
      <c r="B343" s="195"/>
      <c r="C343" s="195"/>
      <c r="D343" s="195"/>
      <c r="E343" s="461"/>
      <c r="F343" s="175"/>
      <c r="G343" s="422"/>
      <c r="H343" s="245" t="s">
        <v>63</v>
      </c>
      <c r="I343" s="421" t="s">
        <v>224</v>
      </c>
      <c r="J343" s="397"/>
      <c r="K343" s="398"/>
      <c r="L343" s="241" t="s">
        <v>172</v>
      </c>
      <c r="M343" s="248" t="s">
        <v>174</v>
      </c>
      <c r="N343" s="382" t="s">
        <v>181</v>
      </c>
      <c r="O343" s="382" t="s">
        <v>177</v>
      </c>
      <c r="P343" s="382" t="s">
        <v>184</v>
      </c>
      <c r="Q343" s="235" t="s">
        <v>238</v>
      </c>
      <c r="R343" s="241" t="s">
        <v>245</v>
      </c>
      <c r="S343" s="422"/>
      <c r="T343" s="247" t="s">
        <v>186</v>
      </c>
      <c r="U343" s="243"/>
      <c r="V343" s="243"/>
      <c r="W343" s="422"/>
      <c r="X343" s="422"/>
      <c r="Y343" s="422"/>
    </row>
    <row r="344" spans="1:25" ht="63.75">
      <c r="A344" s="433"/>
      <c r="B344" s="195"/>
      <c r="C344" s="195"/>
      <c r="D344" s="195"/>
      <c r="E344" s="461"/>
      <c r="F344" s="175"/>
      <c r="G344" s="423"/>
      <c r="H344" s="245" t="s">
        <v>225</v>
      </c>
      <c r="I344" s="434"/>
      <c r="J344" s="399"/>
      <c r="K344" s="400"/>
      <c r="L344" s="243" t="s">
        <v>175</v>
      </c>
      <c r="M344" s="248" t="s">
        <v>178</v>
      </c>
      <c r="N344" s="383"/>
      <c r="O344" s="383"/>
      <c r="P344" s="383"/>
      <c r="Q344" s="235" t="s">
        <v>240</v>
      </c>
      <c r="R344" s="241" t="s">
        <v>246</v>
      </c>
      <c r="S344" s="423"/>
      <c r="T344" s="247" t="s">
        <v>187</v>
      </c>
      <c r="U344" s="243"/>
      <c r="V344" s="243"/>
      <c r="W344" s="423"/>
      <c r="X344" s="423"/>
      <c r="Y344" s="423"/>
    </row>
    <row r="345" spans="5:25" ht="12.75">
      <c r="E345" s="461"/>
      <c r="F345" s="175"/>
      <c r="G345" s="405" t="s">
        <v>209</v>
      </c>
      <c r="H345" s="406"/>
      <c r="I345" s="406"/>
      <c r="J345" s="406"/>
      <c r="K345" s="407"/>
      <c r="L345" s="283">
        <f aca="true" t="shared" si="11" ref="L345:Y348">IF($G$349=1,0,+L325)</f>
        <v>0</v>
      </c>
      <c r="M345" s="283">
        <f t="shared" si="11"/>
        <v>0</v>
      </c>
      <c r="N345" s="283">
        <f t="shared" si="11"/>
        <v>0</v>
      </c>
      <c r="O345" s="283">
        <f t="shared" si="11"/>
        <v>0</v>
      </c>
      <c r="P345" s="283">
        <f t="shared" si="11"/>
        <v>0</v>
      </c>
      <c r="Q345" s="283">
        <f t="shared" si="11"/>
        <v>0</v>
      </c>
      <c r="R345" s="283">
        <f t="shared" si="11"/>
        <v>0</v>
      </c>
      <c r="S345" s="283">
        <f t="shared" si="11"/>
        <v>0</v>
      </c>
      <c r="T345" s="283">
        <f t="shared" si="11"/>
        <v>0</v>
      </c>
      <c r="U345" s="283">
        <f t="shared" si="11"/>
        <v>0</v>
      </c>
      <c r="V345" s="283">
        <f t="shared" si="11"/>
        <v>0</v>
      </c>
      <c r="W345" s="283">
        <f t="shared" si="11"/>
        <v>0</v>
      </c>
      <c r="X345" s="283">
        <f t="shared" si="11"/>
        <v>0</v>
      </c>
      <c r="Y345" s="283">
        <f t="shared" si="11"/>
        <v>0</v>
      </c>
    </row>
    <row r="346" spans="5:25" ht="12.75">
      <c r="E346" s="461"/>
      <c r="F346" s="175"/>
      <c r="G346" s="408"/>
      <c r="H346" s="409"/>
      <c r="I346" s="409"/>
      <c r="J346" s="409"/>
      <c r="K346" s="410"/>
      <c r="L346" s="284">
        <f t="shared" si="11"/>
        <v>0</v>
      </c>
      <c r="M346" s="284">
        <f t="shared" si="11"/>
        <v>0</v>
      </c>
      <c r="N346" s="284">
        <f t="shared" si="11"/>
        <v>0</v>
      </c>
      <c r="O346" s="284">
        <f t="shared" si="11"/>
        <v>0</v>
      </c>
      <c r="P346" s="284">
        <f t="shared" si="11"/>
        <v>0</v>
      </c>
      <c r="Q346" s="284">
        <f t="shared" si="11"/>
        <v>0</v>
      </c>
      <c r="R346" s="284">
        <f t="shared" si="11"/>
        <v>0</v>
      </c>
      <c r="S346" s="284">
        <f t="shared" si="11"/>
        <v>0</v>
      </c>
      <c r="T346" s="284">
        <f t="shared" si="11"/>
        <v>0</v>
      </c>
      <c r="U346" s="284">
        <f t="shared" si="11"/>
        <v>0</v>
      </c>
      <c r="V346" s="284">
        <f t="shared" si="11"/>
        <v>0</v>
      </c>
      <c r="W346" s="284">
        <f t="shared" si="11"/>
        <v>0</v>
      </c>
      <c r="X346" s="284">
        <f t="shared" si="11"/>
        <v>0</v>
      </c>
      <c r="Y346" s="284">
        <f t="shared" si="11"/>
        <v>0</v>
      </c>
    </row>
    <row r="347" spans="5:25" ht="12.75">
      <c r="E347" s="461"/>
      <c r="F347" s="175"/>
      <c r="G347" s="408"/>
      <c r="H347" s="409"/>
      <c r="I347" s="409"/>
      <c r="J347" s="409"/>
      <c r="K347" s="410"/>
      <c r="L347" s="284">
        <f t="shared" si="11"/>
        <v>0</v>
      </c>
      <c r="M347" s="284">
        <f t="shared" si="11"/>
        <v>0</v>
      </c>
      <c r="N347" s="284">
        <f t="shared" si="11"/>
        <v>0</v>
      </c>
      <c r="O347" s="284">
        <f t="shared" si="11"/>
        <v>0</v>
      </c>
      <c r="P347" s="284">
        <f t="shared" si="11"/>
        <v>0</v>
      </c>
      <c r="Q347" s="284">
        <f t="shared" si="11"/>
        <v>0</v>
      </c>
      <c r="R347" s="284">
        <f t="shared" si="11"/>
        <v>0</v>
      </c>
      <c r="S347" s="284">
        <f t="shared" si="11"/>
        <v>0</v>
      </c>
      <c r="T347" s="284">
        <f t="shared" si="11"/>
        <v>0</v>
      </c>
      <c r="U347" s="284">
        <f t="shared" si="11"/>
        <v>0</v>
      </c>
      <c r="V347" s="284">
        <f t="shared" si="11"/>
        <v>0</v>
      </c>
      <c r="W347" s="284">
        <f t="shared" si="11"/>
        <v>0</v>
      </c>
      <c r="X347" s="284">
        <f t="shared" si="11"/>
        <v>0</v>
      </c>
      <c r="Y347" s="284">
        <f t="shared" si="11"/>
        <v>0</v>
      </c>
    </row>
    <row r="348" spans="5:25" ht="12.75">
      <c r="E348" s="461"/>
      <c r="F348" s="175"/>
      <c r="G348" s="411"/>
      <c r="H348" s="412"/>
      <c r="I348" s="412"/>
      <c r="J348" s="412"/>
      <c r="K348" s="413"/>
      <c r="L348" s="252">
        <f t="shared" si="11"/>
        <v>0</v>
      </c>
      <c r="M348" s="252">
        <f t="shared" si="11"/>
        <v>0</v>
      </c>
      <c r="N348" s="252">
        <f t="shared" si="11"/>
        <v>0</v>
      </c>
      <c r="O348" s="252">
        <f t="shared" si="11"/>
        <v>0</v>
      </c>
      <c r="P348" s="252">
        <f t="shared" si="11"/>
        <v>0</v>
      </c>
      <c r="Q348" s="252">
        <f t="shared" si="11"/>
        <v>0</v>
      </c>
      <c r="R348" s="252">
        <f t="shared" si="11"/>
        <v>0</v>
      </c>
      <c r="S348" s="252">
        <f t="shared" si="11"/>
        <v>0</v>
      </c>
      <c r="T348" s="252">
        <f t="shared" si="11"/>
        <v>0</v>
      </c>
      <c r="U348" s="252">
        <f t="shared" si="11"/>
        <v>0</v>
      </c>
      <c r="V348" s="252">
        <f t="shared" si="11"/>
        <v>0</v>
      </c>
      <c r="W348" s="252">
        <f t="shared" si="11"/>
        <v>0</v>
      </c>
      <c r="X348" s="252">
        <f t="shared" si="11"/>
        <v>0</v>
      </c>
      <c r="Y348" s="252">
        <f t="shared" si="11"/>
        <v>0</v>
      </c>
    </row>
    <row r="349" spans="1:25" ht="12.75">
      <c r="A349" s="439"/>
      <c r="B349" s="440">
        <f>IF(G349&gt;0,1,0)</f>
        <v>0</v>
      </c>
      <c r="C349" s="202"/>
      <c r="D349" s="201"/>
      <c r="E349" s="461"/>
      <c r="F349" s="175"/>
      <c r="G349" s="443">
        <f>IF(S349&gt;0,G321+1,0)</f>
        <v>0</v>
      </c>
      <c r="H349" s="253">
        <f>IF(ISERROR(VLOOKUP(A349,GORLIS!$A$5:$AT$992,4,FALSE)),0,VLOOKUP(A349,GORLIS!$A$5:$AT$992,4,FALSE))</f>
        <v>0</v>
      </c>
      <c r="I349" s="419">
        <f>IF(ISERROR(VLOOKUP(A349,GORLIS!$A$5:$AU$992,32,FALSE)),0,VLOOKUP(A349,GORLIS!$A$5:$AU$992,32,FALSE))</f>
        <v>0</v>
      </c>
      <c r="J349" s="446">
        <f>IF(ISERROR(VLOOKUP(A349,GORLIS!$A$5:$AT$992,9,FALSE)),0,VLOOKUP(A349,GORLIS!$A$5:$AT$992,9,FALSE))</f>
        <v>0</v>
      </c>
      <c r="K349" s="447"/>
      <c r="L349" s="253">
        <f>IF(ISERROR(VLOOKUP(A349,GORLIS!$A$5:$AT$992,12,FALSE)),0,VLOOKUP(A349,GORLIS!$A$5:$AT$992,12,FALSE))</f>
        <v>0</v>
      </c>
      <c r="M349" s="253">
        <f>IF(ISERROR(VLOOKUP(A349,GORLIS!$A$5:$AT$992,16,FALSE)),0,VLOOKUP(A349,GORLIS!$A$5:$AT$992,16,FALSE))</f>
        <v>0</v>
      </c>
      <c r="N349" s="384">
        <f>IF(ISERROR(VLOOKUP(A349,GORLIS!$A$5:$AT$992,21,FALSE)),0,VLOOKUP(A349,GORLIS!$A$5:$AT$992,21,FALSE))</f>
        <v>0</v>
      </c>
      <c r="O349" s="384">
        <f>IF(ISERROR(VLOOKUP(A349,GORLIS!$A$5:$AT$992,25,FALSE)),0,VLOOKUP(A349,GORLIS!$A$5:$AT$992,25,FALSE))</f>
        <v>0</v>
      </c>
      <c r="P349" s="384">
        <f>IF(ISERROR(VLOOKUP(A349,GORLIS!$A$5:$AT$992,29,FALSE)),0,VLOOKUP(A349,GORLIS!$A$5:$AT$992,29,FALSE))</f>
        <v>0</v>
      </c>
      <c r="Q349" s="253">
        <f>IF(ISERROR(VLOOKUP(A349,GORLIS!$A$5:$AT$992,34,FALSE)),0,VLOOKUP(A349,GORLIS!$A$5:$AT$992,34,FALSE))</f>
        <v>0</v>
      </c>
      <c r="R349" s="253">
        <f>IF(ISERROR(VLOOKUP(A349,GORLIS!$A$5:$AY$992,50,FALSE)),0,VLOOKUP(A349,GORLIS!$A$5:$AY$992,50,FALSE))</f>
        <v>0</v>
      </c>
      <c r="S349" s="415">
        <f>IF(ISERROR(VLOOKUP(A349,GORLIS!$A$5:$AT$992,38,FALSE)),0,VLOOKUP(A349,GORLIS!$A$5:$AT$992,38,FALSE))</f>
        <v>0</v>
      </c>
      <c r="T349" s="254">
        <f>IF(ISERROR(VLOOKUP(A349,GORLIS!$A$5:$AT$992,10,FALSE)),0,VLOOKUP(A349,GORLIS!$A$5:$AT$992,10,FALSE))</f>
        <v>0</v>
      </c>
      <c r="U349" s="255"/>
      <c r="V349" s="255"/>
      <c r="W349" s="376">
        <f>SUM(T351+T352+U350+U351+U352+V349+V350+V351+V352)</f>
        <v>0</v>
      </c>
      <c r="X349" s="379">
        <f>IF(ISERROR(VLOOKUP(A349,GORLIS!$A$5:$AT$992,8,FALSE)),0,VLOOKUP(A349,GORLIS!$A$5:$AT$992,8,FALSE))</f>
        <v>0</v>
      </c>
      <c r="Y349" s="376">
        <f>S349-W349</f>
        <v>0</v>
      </c>
    </row>
    <row r="350" spans="1:25" ht="12.75">
      <c r="A350" s="439"/>
      <c r="B350" s="441"/>
      <c r="C350" s="202"/>
      <c r="D350" s="201"/>
      <c r="E350" s="461"/>
      <c r="F350" s="175"/>
      <c r="G350" s="444"/>
      <c r="H350" s="256">
        <f>IF(ISERROR(VLOOKUP(A349,GORLIS!$A$5:$AT$992,5,FALSE)),0,VLOOKUP(A349,GORLIS!$A$5:$AT$992,5,FALSE))</f>
        <v>0</v>
      </c>
      <c r="I350" s="420"/>
      <c r="J350" s="448"/>
      <c r="K350" s="449"/>
      <c r="L350" s="256">
        <f>IF(ISERROR(VLOOKUP(A349,GORLIS!$A$5:$AT$992,13,FALSE)),0,VLOOKUP(A349,GORLIS!$A$5:$AT$992,13,FALSE))</f>
        <v>0</v>
      </c>
      <c r="M350" s="256">
        <f>IF(ISERROR(VLOOKUP(A349,GORLIS!$A$5:$AT$992,17,FALSE)),0,VLOOKUP(A349,GORLIS!$A$5:$AT$992,17,FALSE))</f>
        <v>0</v>
      </c>
      <c r="N350" s="385"/>
      <c r="O350" s="385"/>
      <c r="P350" s="385"/>
      <c r="Q350" s="256">
        <f>IF(ISERROR(VLOOKUP(A349,GORLIS!$A$5:$AT$992,36,FALSE)),0,VLOOKUP(A349,GORLIS!$A$5:$AT$992,36,FALSE))</f>
        <v>0</v>
      </c>
      <c r="R350" s="256">
        <f>IF(ISERROR(VLOOKUP(A349,GORLIS!$A$5:$AY$992,51,FALSE)),0,VLOOKUP(A349,GORLIS!$A$5:$AY$992,51,FALSE))</f>
        <v>0</v>
      </c>
      <c r="S350" s="416"/>
      <c r="T350" s="258">
        <f>+S349</f>
        <v>0</v>
      </c>
      <c r="U350" s="258"/>
      <c r="V350" s="258"/>
      <c r="W350" s="377"/>
      <c r="X350" s="380"/>
      <c r="Y350" s="377"/>
    </row>
    <row r="351" spans="1:25" ht="12.75">
      <c r="A351" s="439"/>
      <c r="B351" s="441"/>
      <c r="C351" s="202"/>
      <c r="D351" s="201"/>
      <c r="E351" s="461"/>
      <c r="F351" s="175"/>
      <c r="G351" s="444"/>
      <c r="H351" s="256">
        <f>IF(ISERROR(VLOOKUP(A349,GORLIS!$A$5:$AT$992,2,FALSE)),0,VLOOKUP(A349,GORLIS!$A$5:$AT$992,2,FALSE))</f>
        <v>0</v>
      </c>
      <c r="I351" s="403">
        <f>IF(ISERROR(VLOOKUP(A349,GORLIS!$A$5:$AU$992,47,FALSE)),0,VLOOKUP(A349,GORLIS!$A$5:$AU$992,47,FALSE))</f>
        <v>0</v>
      </c>
      <c r="J351" s="448"/>
      <c r="K351" s="449"/>
      <c r="L351" s="256">
        <f>IF(ISERROR(VLOOKUP(A349,GORLIS!$A$5:$AT$992,14,FALSE)),0,VLOOKUP(A349,GORLIS!$A$5:$AT$992,14,FALSE))</f>
        <v>0</v>
      </c>
      <c r="M351" s="256">
        <f>IF(ISERROR(VLOOKUP(A349,GORLIS!$A$5:$AT$992,18,FALSE)),0,VLOOKUP(A349,GORLIS!$A$5:$AT$992,18,FALSE))</f>
        <v>0</v>
      </c>
      <c r="N351" s="385">
        <f>IF(ISERROR(VLOOKUP(A349,GORLIS!$A$5:$AT$992,23,FALSE)),0,VLOOKUP(A349,GORLIS!$A$5:$AT$992,23,FALSE))</f>
        <v>0</v>
      </c>
      <c r="O351" s="385">
        <f>IF(ISERROR(VLOOKUP(A349,GORLIS!$A$5:$AT$992,27,FALSE)),0,VLOOKUP(A349,GORLIS!$A$5:$AT$992,27,FALSE))</f>
        <v>0</v>
      </c>
      <c r="P351" s="385">
        <f>IF(ISERROR(VLOOKUP(A349,GORLIS!$A$5:$AT$992,30,FALSE)),0,VLOOKUP(A349,GORLIS!$A$5:$AT$992,30,FALSE))</f>
        <v>0</v>
      </c>
      <c r="Q351" s="256">
        <f>IF(ISERROR(VLOOKUP(A349,GORLIS!$A$5:$AV$992,48,FALSE)),0,VLOOKUP(A349,GORLIS!$A$5:$AV$992,48,FALSE))</f>
        <v>0</v>
      </c>
      <c r="R351" s="257">
        <f>IF(ISERROR(VLOOKUP(A349,GORLIS!$A$5:$AY$992,31,FALSE)),0,VLOOKUP(A349,GORLIS!$A$5:$AY$992,31,FALSE))</f>
        <v>0</v>
      </c>
      <c r="S351" s="416"/>
      <c r="T351" s="260">
        <f>IF(ISERROR(VLOOKUP(A349,GORLIS!$A$5:$AT$992,42,FALSE)),0,VLOOKUP(A349,GORLIS!$A$5:$AT$992,42,FALSE))</f>
        <v>0</v>
      </c>
      <c r="U351" s="258"/>
      <c r="V351" s="258"/>
      <c r="W351" s="377"/>
      <c r="X351" s="380"/>
      <c r="Y351" s="377"/>
    </row>
    <row r="352" spans="1:25" ht="12.75">
      <c r="A352" s="439"/>
      <c r="B352" s="442"/>
      <c r="C352" s="202"/>
      <c r="D352" s="201"/>
      <c r="E352" s="461"/>
      <c r="F352" s="175"/>
      <c r="G352" s="445"/>
      <c r="H352" s="256">
        <f>IF(ISERROR(VLOOKUP(A349,GORLIS!$A$5:$AT$992,6,FALSE)),0,VLOOKUP(A349,GORLIS!$A$5:$AT$992,6,FALSE))</f>
        <v>0</v>
      </c>
      <c r="I352" s="404"/>
      <c r="J352" s="450"/>
      <c r="K352" s="451"/>
      <c r="L352" s="256">
        <f>IF(ISERROR(VLOOKUP(A349,GORLIS!$A$5:$AT$992,15,FALSE)),0,VLOOKUP(A349,GORLIS!$A$5:$AT$992,15,FALSE))</f>
        <v>0</v>
      </c>
      <c r="M352" s="256">
        <f>IF(ISERROR(VLOOKUP(A349,GORLIS!$A$5:$AT$992,19,FALSE)),0,VLOOKUP(A349,GORLIS!$A$5:$AT$992,19,FALSE))</f>
        <v>0</v>
      </c>
      <c r="N352" s="401"/>
      <c r="O352" s="401"/>
      <c r="P352" s="401"/>
      <c r="Q352" s="256">
        <f>IF(ISERROR(VLOOKUP(A349,GORLIS!$A$5:$AW$992,49,FALSE)),0,VLOOKUP(A349,GORLIS!$A$5:$AW$992,49,FALSE))</f>
        <v>0</v>
      </c>
      <c r="R352" s="257">
        <f>IF(ISERROR(VLOOKUP(A349,GORLIS!$A$5:$AY$992,33,FALSE)),0,VLOOKUP(A349,GORLIS!$A$5:$AY$992,33,FALSE))</f>
        <v>0</v>
      </c>
      <c r="S352" s="417"/>
      <c r="T352" s="260">
        <f>IF(ISERROR(VLOOKUP(A349,GORLIS!$A$5:$AT$992,44,FALSE)),0,VLOOKUP(A349,GORLIS!$A$5:$AT$992,44,FALSE))</f>
        <v>0</v>
      </c>
      <c r="U352" s="261"/>
      <c r="V352" s="258"/>
      <c r="W352" s="378"/>
      <c r="X352" s="381"/>
      <c r="Y352" s="378"/>
    </row>
    <row r="353" spans="1:25" ht="12.75" customHeight="1">
      <c r="A353" s="439"/>
      <c r="B353" s="440">
        <f>IF(G353&gt;0,1,0)</f>
        <v>0</v>
      </c>
      <c r="C353" s="197"/>
      <c r="D353" s="201"/>
      <c r="E353" s="461"/>
      <c r="F353" s="175"/>
      <c r="G353" s="443">
        <f>IF(S353&gt;0,G349+1,0)</f>
        <v>0</v>
      </c>
      <c r="H353" s="253">
        <f>IF(ISERROR(VLOOKUP(A353,GORLIS!$A$5:$AT$992,4,FALSE)),0,VLOOKUP(A353,GORLIS!$A$5:$AT$992,4,FALSE))</f>
        <v>0</v>
      </c>
      <c r="I353" s="419">
        <f>IF(ISERROR(VLOOKUP(A353,GORLIS!$A$5:$AU$992,32,FALSE)),0,VLOOKUP(A353,GORLIS!$A$5:$AU$992,32,FALSE))</f>
        <v>0</v>
      </c>
      <c r="J353" s="446">
        <f>IF(ISERROR(VLOOKUP(A353,GORLIS!$A$5:$AT$992,9,FALSE)),0,VLOOKUP(A353,GORLIS!$A$5:$AT$992,9,FALSE))</f>
        <v>0</v>
      </c>
      <c r="K353" s="447"/>
      <c r="L353" s="253">
        <f>IF(ISERROR(VLOOKUP(A353,GORLIS!$A$5:$AT$992,12,FALSE)),0,VLOOKUP(A353,GORLIS!$A$5:$AT$992,12,FALSE))</f>
        <v>0</v>
      </c>
      <c r="M353" s="253">
        <f>IF(ISERROR(VLOOKUP(A353,GORLIS!$A$5:$AT$992,16,FALSE)),0,VLOOKUP(A353,GORLIS!$A$5:$AT$992,16,FALSE))</f>
        <v>0</v>
      </c>
      <c r="N353" s="384">
        <f>IF(ISERROR(VLOOKUP(A353,GORLIS!$A$5:$AT$992,21,FALSE)),0,VLOOKUP(A353,GORLIS!$A$5:$AT$992,21,FALSE))</f>
        <v>0</v>
      </c>
      <c r="O353" s="384">
        <f>IF(ISERROR(VLOOKUP(A353,GORLIS!$A$5:$AT$992,25,FALSE)),0,VLOOKUP(A353,GORLIS!$A$5:$AT$992,25,FALSE))</f>
        <v>0</v>
      </c>
      <c r="P353" s="255"/>
      <c r="Q353" s="253">
        <f>IF(ISERROR(VLOOKUP(A353,GORLIS!$A$5:$AT$992,34,FALSE)),0,VLOOKUP(A353,GORLIS!$A$5:$AT$992,34,FALSE))</f>
        <v>0</v>
      </c>
      <c r="R353" s="253">
        <f>IF(ISERROR(VLOOKUP(A353,GORLIS!$A$5:$AY$992,50,FALSE)),0,VLOOKUP(A353,GORLIS!$A$5:$AY$992,50,FALSE))</f>
        <v>0</v>
      </c>
      <c r="S353" s="415">
        <f>IF(ISERROR(VLOOKUP(A353,GORLIS!$A$5:$AT$992,38,FALSE)),0,VLOOKUP(A353,GORLIS!$A$5:$AT$992,38,FALSE))</f>
        <v>0</v>
      </c>
      <c r="T353" s="254">
        <f>IF(ISERROR(VLOOKUP(A353,GORLIS!$A$5:$AT$992,10,FALSE)),0,VLOOKUP(A353,GORLIS!$A$5:$AT$992,10,FALSE))</f>
        <v>0</v>
      </c>
      <c r="U353" s="255"/>
      <c r="V353" s="255"/>
      <c r="W353" s="376">
        <f>SUM(T355+T356+U354+U355+U356+V353+V354+V355+V356)</f>
        <v>0</v>
      </c>
      <c r="X353" s="379">
        <f>IF(ISERROR(VLOOKUP(A353,GORLIS!$A$5:$AT$992,8,FALSE)),0,VLOOKUP(A353,GORLIS!$A$5:$AT$992,8,FALSE))</f>
        <v>0</v>
      </c>
      <c r="Y353" s="376">
        <f>S353-W353</f>
        <v>0</v>
      </c>
    </row>
    <row r="354" spans="1:25" ht="12.75" customHeight="1">
      <c r="A354" s="439"/>
      <c r="B354" s="441"/>
      <c r="C354" s="198"/>
      <c r="D354" s="198"/>
      <c r="E354" s="461"/>
      <c r="F354" s="175"/>
      <c r="G354" s="444"/>
      <c r="H354" s="256">
        <f>IF(ISERROR(VLOOKUP(A353,GORLIS!$A$5:$AT$992,5,FALSE)),0,VLOOKUP(A353,GORLIS!$A$5:$AT$992,5,FALSE))</f>
        <v>0</v>
      </c>
      <c r="I354" s="420"/>
      <c r="J354" s="448"/>
      <c r="K354" s="449"/>
      <c r="L354" s="256">
        <f>IF(ISERROR(VLOOKUP(A353,GORLIS!$A$5:$AT$992,13,FALSE)),0,VLOOKUP(A353,GORLIS!$A$5:$AT$992,13,FALSE))</f>
        <v>0</v>
      </c>
      <c r="M354" s="256">
        <f>IF(ISERROR(VLOOKUP(A353,GORLIS!$A$5:$AT$992,17,FALSE)),0,VLOOKUP(A353,GORLIS!$A$5:$AT$992,17,FALSE))</f>
        <v>0</v>
      </c>
      <c r="N354" s="385"/>
      <c r="O354" s="385"/>
      <c r="P354" s="258"/>
      <c r="Q354" s="256">
        <f>IF(ISERROR(VLOOKUP(A353,GORLIS!$A$5:$AT$992,36,FALSE)),0,VLOOKUP(A353,GORLIS!$A$5:$AT$992,36,FALSE))</f>
        <v>0</v>
      </c>
      <c r="R354" s="256">
        <f>IF(ISERROR(VLOOKUP(A353,GORLIS!$A$5:$AY$992,51,FALSE)),0,VLOOKUP(A353,GORLIS!$A$5:$AY$992,51,FALSE))</f>
        <v>0</v>
      </c>
      <c r="S354" s="416"/>
      <c r="T354" s="258">
        <f>+S353</f>
        <v>0</v>
      </c>
      <c r="U354" s="258"/>
      <c r="V354" s="258"/>
      <c r="W354" s="377"/>
      <c r="X354" s="380"/>
      <c r="Y354" s="377"/>
    </row>
    <row r="355" spans="1:25" ht="12.75" customHeight="1">
      <c r="A355" s="439"/>
      <c r="B355" s="441"/>
      <c r="C355" s="198"/>
      <c r="D355" s="198"/>
      <c r="E355" s="461"/>
      <c r="F355" s="175"/>
      <c r="G355" s="444"/>
      <c r="H355" s="256">
        <f>IF(ISERROR(VLOOKUP(A353,GORLIS!$A$5:$AT$992,2,FALSE)),0,VLOOKUP(A353,GORLIS!$A$5:$AT$992,2,FALSE))</f>
        <v>0</v>
      </c>
      <c r="I355" s="403">
        <f>IF(ISERROR(VLOOKUP(A353,GORLIS!$A$5:$AU$992,47,FALSE)),0,VLOOKUP(A353,GORLIS!$A$5:$AU$992,47,FALSE))</f>
        <v>0</v>
      </c>
      <c r="J355" s="448"/>
      <c r="K355" s="449"/>
      <c r="L355" s="256">
        <f>IF(ISERROR(VLOOKUP(A353,GORLIS!$A$5:$AT$992,14,FALSE)),0,VLOOKUP(A353,GORLIS!$A$5:$AT$992,14,FALSE))</f>
        <v>0</v>
      </c>
      <c r="M355" s="256">
        <f>IF(ISERROR(VLOOKUP(A353,GORLIS!$A$5:$AT$992,18,FALSE)),0,VLOOKUP(A353,GORLIS!$A$5:$AT$992,18,FALSE))</f>
        <v>0</v>
      </c>
      <c r="N355" s="385">
        <f>IF(ISERROR(VLOOKUP(A353,GORLIS!$A$5:$AT$992,23,FALSE)),0,VLOOKUP(A353,GORLIS!$A$5:$AT$992,23,FALSE))</f>
        <v>0</v>
      </c>
      <c r="O355" s="385">
        <f>IF(ISERROR(VLOOKUP(A353,GORLIS!$A$5:$AT$992,27,FALSE)),0,VLOOKUP(A353,GORLIS!$A$5:$AT$992,27,FALSE))</f>
        <v>0</v>
      </c>
      <c r="P355" s="258"/>
      <c r="Q355" s="256">
        <f>IF(ISERROR(VLOOKUP(A353,GORLIS!$A$5:$AV$992,48,FALSE)),0,VLOOKUP(A353,GORLIS!$A$5:$AV$992,48,FALSE))</f>
        <v>0</v>
      </c>
      <c r="R355" s="257">
        <f>IF(ISERROR(VLOOKUP(A353,GORLIS!$A$5:$AY$992,31,FALSE)),0,VLOOKUP(A353,GORLIS!$A$5:$AY$992,31,FALSE))</f>
        <v>0</v>
      </c>
      <c r="S355" s="416"/>
      <c r="T355" s="260">
        <f>IF(ISERROR(VLOOKUP(A353,GORLIS!$A$5:$AT$992,42,FALSE)),0,VLOOKUP(A353,GORLIS!$A$5:$AT$992,42,FALSE))</f>
        <v>0</v>
      </c>
      <c r="U355" s="258"/>
      <c r="V355" s="258"/>
      <c r="W355" s="377"/>
      <c r="X355" s="380"/>
      <c r="Y355" s="377"/>
    </row>
    <row r="356" spans="1:25" ht="12.75" customHeight="1">
      <c r="A356" s="439"/>
      <c r="B356" s="442"/>
      <c r="C356" s="198"/>
      <c r="D356" s="198"/>
      <c r="E356" s="461"/>
      <c r="F356" s="175"/>
      <c r="G356" s="445"/>
      <c r="H356" s="256">
        <f>IF(ISERROR(VLOOKUP(A353,GORLIS!$A$5:$AT$992,6,FALSE)),0,VLOOKUP(A353,GORLIS!$A$5:$AT$992,6,FALSE))</f>
        <v>0</v>
      </c>
      <c r="I356" s="404"/>
      <c r="J356" s="450"/>
      <c r="K356" s="451"/>
      <c r="L356" s="256">
        <f>IF(ISERROR(VLOOKUP(A353,GORLIS!$A$5:$AT$992,15,FALSE)),0,VLOOKUP(A353,GORLIS!$A$5:$AT$992,15,FALSE))</f>
        <v>0</v>
      </c>
      <c r="M356" s="256">
        <f>IF(ISERROR(VLOOKUP(A353,GORLIS!$A$5:$AT$992,19,FALSE)),0,VLOOKUP(A353,GORLIS!$A$5:$AT$992,19,FALSE))</f>
        <v>0</v>
      </c>
      <c r="N356" s="401"/>
      <c r="O356" s="401"/>
      <c r="P356" s="261"/>
      <c r="Q356" s="256">
        <f>IF(ISERROR(VLOOKUP(A353,GORLIS!$A$5:$AW$992,49,FALSE)),0,VLOOKUP(A353,GORLIS!$A$5:$AW$992,49,FALSE))</f>
        <v>0</v>
      </c>
      <c r="R356" s="257">
        <f>IF(ISERROR(VLOOKUP(A353,GORLIS!$A$5:$AY$992,33,FALSE)),0,VLOOKUP(A353,GORLIS!$A$5:$AY$992,33,FALSE))</f>
        <v>0</v>
      </c>
      <c r="S356" s="417"/>
      <c r="T356" s="260">
        <f>IF(ISERROR(VLOOKUP(A353,GORLIS!$A$5:$AT$992,44,FALSE)),0,VLOOKUP(A353,GORLIS!$A$5:$AT$992,44,FALSE))</f>
        <v>0</v>
      </c>
      <c r="U356" s="261"/>
      <c r="V356" s="258"/>
      <c r="W356" s="378"/>
      <c r="X356" s="381"/>
      <c r="Y356" s="378"/>
    </row>
    <row r="357" spans="1:25" ht="12.75" customHeight="1">
      <c r="A357" s="439"/>
      <c r="B357" s="440">
        <f>IF(G357&gt;0,1,0)</f>
        <v>0</v>
      </c>
      <c r="C357" s="197"/>
      <c r="D357" s="197"/>
      <c r="E357" s="461"/>
      <c r="F357" s="175"/>
      <c r="G357" s="443">
        <f>IF(S357&gt;0,G353+1,0)</f>
        <v>0</v>
      </c>
      <c r="H357" s="253">
        <f>IF(ISERROR(VLOOKUP(A357,GORLIS!$A$5:$AT$992,4,FALSE)),0,VLOOKUP(A357,GORLIS!$A$5:$AT$992,4,FALSE))</f>
        <v>0</v>
      </c>
      <c r="I357" s="419">
        <f>IF(ISERROR(VLOOKUP(A357,GORLIS!$A$5:$AU$992,32,FALSE)),0,VLOOKUP(A357,GORLIS!$A$5:$AU$992,32,FALSE))</f>
        <v>0</v>
      </c>
      <c r="J357" s="446">
        <f>IF(ISERROR(VLOOKUP(A357,GORLIS!$A$5:$AT$992,9,FALSE)),0,VLOOKUP(A357,GORLIS!$A$5:$AT$992,9,FALSE))</f>
        <v>0</v>
      </c>
      <c r="K357" s="447"/>
      <c r="L357" s="253">
        <f>IF(ISERROR(VLOOKUP(A357,GORLIS!$A$5:$AT$992,12,FALSE)),0,VLOOKUP(A357,GORLIS!$A$5:$AT$992,12,FALSE))</f>
        <v>0</v>
      </c>
      <c r="M357" s="253">
        <f>IF(ISERROR(VLOOKUP(A357,GORLIS!$A$5:$AT$992,16,FALSE)),0,VLOOKUP(A357,GORLIS!$A$5:$AT$992,16,FALSE))</f>
        <v>0</v>
      </c>
      <c r="N357" s="384">
        <f>IF(ISERROR(VLOOKUP(A357,GORLIS!$A$5:$AT$992,21,FALSE)),0,VLOOKUP(A357,GORLIS!$A$5:$AT$992,21,FALSE))</f>
        <v>0</v>
      </c>
      <c r="O357" s="384">
        <f>IF(ISERROR(VLOOKUP(A357,GORLIS!$A$5:$AT$992,25,FALSE)),0,VLOOKUP(A357,GORLIS!$A$5:$AT$992,25,FALSE))</f>
        <v>0</v>
      </c>
      <c r="P357" s="255"/>
      <c r="Q357" s="253">
        <f>IF(ISERROR(VLOOKUP(A357,GORLIS!$A$5:$AT$992,34,FALSE)),0,VLOOKUP(A357,GORLIS!$A$5:$AT$992,34,FALSE))</f>
        <v>0</v>
      </c>
      <c r="R357" s="253">
        <f>IF(ISERROR(VLOOKUP(A357,GORLIS!$A$5:$AY$992,50,FALSE)),0,VLOOKUP(A357,GORLIS!$A$5:$AY$992,50,FALSE))</f>
        <v>0</v>
      </c>
      <c r="S357" s="415">
        <f>IF(ISERROR(VLOOKUP(A357,GORLIS!$A$5:$AT$992,38,FALSE)),0,VLOOKUP(A357,GORLIS!$A$5:$AT$992,38,FALSE))</f>
        <v>0</v>
      </c>
      <c r="T357" s="254">
        <f>IF(ISERROR(VLOOKUP(A357,GORLIS!$A$5:$AT$992,10,FALSE)),0,VLOOKUP(A357,GORLIS!$A$5:$AT$992,10,FALSE))</f>
        <v>0</v>
      </c>
      <c r="U357" s="255"/>
      <c r="V357" s="255"/>
      <c r="W357" s="376">
        <f>SUM(T359+T360+U358+U359+U360+V357+V358+V359+V360)</f>
        <v>0</v>
      </c>
      <c r="X357" s="379">
        <f>IF(ISERROR(VLOOKUP(A357,GORLIS!$A$5:$AT$992,8,FALSE)),0,VLOOKUP(A357,GORLIS!$A$5:$AT$992,8,FALSE))</f>
        <v>0</v>
      </c>
      <c r="Y357" s="376">
        <f>S357-W357</f>
        <v>0</v>
      </c>
    </row>
    <row r="358" spans="1:25" ht="12.75" customHeight="1">
      <c r="A358" s="439"/>
      <c r="B358" s="441"/>
      <c r="C358" s="198"/>
      <c r="D358" s="198"/>
      <c r="E358" s="461"/>
      <c r="F358" s="175"/>
      <c r="G358" s="444"/>
      <c r="H358" s="256">
        <f>IF(ISERROR(VLOOKUP(A357,GORLIS!$A$5:$AT$992,5,FALSE)),0,VLOOKUP(A357,GORLIS!$A$5:$AT$992,5,FALSE))</f>
        <v>0</v>
      </c>
      <c r="I358" s="420"/>
      <c r="J358" s="448"/>
      <c r="K358" s="449"/>
      <c r="L358" s="256">
        <f>IF(ISERROR(VLOOKUP(A357,GORLIS!$A$5:$AT$992,13,FALSE)),0,VLOOKUP(A357,GORLIS!$A$5:$AT$992,13,FALSE))</f>
        <v>0</v>
      </c>
      <c r="M358" s="256">
        <f>IF(ISERROR(VLOOKUP(A357,GORLIS!$A$5:$AT$992,17,FALSE)),0,VLOOKUP(A357,GORLIS!$A$5:$AT$992,17,FALSE))</f>
        <v>0</v>
      </c>
      <c r="N358" s="385"/>
      <c r="O358" s="385"/>
      <c r="P358" s="258"/>
      <c r="Q358" s="256">
        <f>IF(ISERROR(VLOOKUP(A357,GORLIS!$A$5:$AT$992,36,FALSE)),0,VLOOKUP(A357,GORLIS!$A$5:$AT$992,36,FALSE))</f>
        <v>0</v>
      </c>
      <c r="R358" s="256">
        <f>IF(ISERROR(VLOOKUP(A357,GORLIS!$A$5:$AY$992,51,FALSE)),0,VLOOKUP(A357,GORLIS!$A$5:$AY$992,51,FALSE))</f>
        <v>0</v>
      </c>
      <c r="S358" s="416"/>
      <c r="T358" s="258">
        <f>+S357</f>
        <v>0</v>
      </c>
      <c r="U358" s="258"/>
      <c r="V358" s="258"/>
      <c r="W358" s="377"/>
      <c r="X358" s="380"/>
      <c r="Y358" s="377"/>
    </row>
    <row r="359" spans="1:25" ht="12.75" customHeight="1">
      <c r="A359" s="439"/>
      <c r="B359" s="441"/>
      <c r="C359" s="198"/>
      <c r="D359" s="198"/>
      <c r="E359" s="461"/>
      <c r="F359" s="175"/>
      <c r="G359" s="444"/>
      <c r="H359" s="256">
        <f>IF(ISERROR(VLOOKUP(A357,GORLIS!$A$5:$AT$992,2,FALSE)),0,VLOOKUP(A357,GORLIS!$A$5:$AT$992,2,FALSE))</f>
        <v>0</v>
      </c>
      <c r="I359" s="403">
        <f>IF(ISERROR(VLOOKUP(A357,GORLIS!$A$5:$AU$992,47,FALSE)),0,VLOOKUP(A357,GORLIS!$A$5:$AU$992,47,FALSE))</f>
        <v>0</v>
      </c>
      <c r="J359" s="448"/>
      <c r="K359" s="449"/>
      <c r="L359" s="256">
        <f>IF(ISERROR(VLOOKUP(A357,GORLIS!$A$5:$AT$992,14,FALSE)),0,VLOOKUP(A357,GORLIS!$A$5:$AT$992,14,FALSE))</f>
        <v>0</v>
      </c>
      <c r="M359" s="256">
        <f>IF(ISERROR(VLOOKUP(A357,GORLIS!$A$5:$AT$992,18,FALSE)),0,VLOOKUP(A357,GORLIS!$A$5:$AT$992,18,FALSE))</f>
        <v>0</v>
      </c>
      <c r="N359" s="385">
        <f>IF(ISERROR(VLOOKUP(A357,GORLIS!$A$5:$AT$992,23,FALSE)),0,VLOOKUP(A357,GORLIS!$A$5:$AT$992,23,FALSE))</f>
        <v>0</v>
      </c>
      <c r="O359" s="385">
        <f>IF(ISERROR(VLOOKUP(A357,GORLIS!$A$5:$AT$992,27,FALSE)),0,VLOOKUP(A357,GORLIS!$A$5:$AT$992,27,FALSE))</f>
        <v>0</v>
      </c>
      <c r="P359" s="258"/>
      <c r="Q359" s="256">
        <f>IF(ISERROR(VLOOKUP(A357,GORLIS!$A$5:$AV$992,48,FALSE)),0,VLOOKUP(A357,GORLIS!$A$5:$AV$992,48,FALSE))</f>
        <v>0</v>
      </c>
      <c r="R359" s="257">
        <f>IF(ISERROR(VLOOKUP(A357,GORLIS!$A$5:$AY$992,31,FALSE)),0,VLOOKUP(A357,GORLIS!$A$5:$AY$992,31,FALSE))</f>
        <v>0</v>
      </c>
      <c r="S359" s="416"/>
      <c r="T359" s="260">
        <f>IF(ISERROR(VLOOKUP(A357,GORLIS!$A$5:$AT$992,42,FALSE)),0,VLOOKUP(A357,GORLIS!$A$5:$AT$992,42,FALSE))</f>
        <v>0</v>
      </c>
      <c r="U359" s="258"/>
      <c r="V359" s="258"/>
      <c r="W359" s="377"/>
      <c r="X359" s="380"/>
      <c r="Y359" s="377"/>
    </row>
    <row r="360" spans="1:25" ht="12.75" customHeight="1">
      <c r="A360" s="439"/>
      <c r="B360" s="442"/>
      <c r="C360" s="198"/>
      <c r="D360" s="198"/>
      <c r="E360" s="461"/>
      <c r="F360" s="175"/>
      <c r="G360" s="445"/>
      <c r="H360" s="256">
        <f>IF(ISERROR(VLOOKUP(A357,GORLIS!$A$5:$AT$992,6,FALSE)),0,VLOOKUP(A357,GORLIS!$A$5:$AT$992,6,FALSE))</f>
        <v>0</v>
      </c>
      <c r="I360" s="404"/>
      <c r="J360" s="450"/>
      <c r="K360" s="451"/>
      <c r="L360" s="256">
        <f>IF(ISERROR(VLOOKUP(A357,GORLIS!$A$5:$AT$992,15,FALSE)),0,VLOOKUP(A357,GORLIS!$A$5:$AT$992,15,FALSE))</f>
        <v>0</v>
      </c>
      <c r="M360" s="256">
        <f>IF(ISERROR(VLOOKUP(A357,GORLIS!$A$5:$AT$992,19,FALSE)),0,VLOOKUP(A357,GORLIS!$A$5:$AT$992,19,FALSE))</f>
        <v>0</v>
      </c>
      <c r="N360" s="401"/>
      <c r="O360" s="401"/>
      <c r="P360" s="261"/>
      <c r="Q360" s="256">
        <f>IF(ISERROR(VLOOKUP(A357,GORLIS!$A$5:$AW$992,49,FALSE)),0,VLOOKUP(A357,GORLIS!$A$5:$AW$992,49,FALSE))</f>
        <v>0</v>
      </c>
      <c r="R360" s="257">
        <f>IF(ISERROR(VLOOKUP(A357,GORLIS!$A$5:$AY$992,33,FALSE)),0,VLOOKUP(A357,GORLIS!$A$5:$AY$992,33,FALSE))</f>
        <v>0</v>
      </c>
      <c r="S360" s="417"/>
      <c r="T360" s="260">
        <f>IF(ISERROR(VLOOKUP(A357,GORLIS!$A$5:$AT$992,44,FALSE)),0,VLOOKUP(A357,GORLIS!$A$5:$AT$992,44,FALSE))</f>
        <v>0</v>
      </c>
      <c r="U360" s="261"/>
      <c r="V360" s="258"/>
      <c r="W360" s="378"/>
      <c r="X360" s="381"/>
      <c r="Y360" s="378"/>
    </row>
    <row r="361" spans="1:25" ht="12.75" customHeight="1">
      <c r="A361" s="439"/>
      <c r="B361" s="440">
        <f>IF(G361&gt;0,1,0)</f>
        <v>0</v>
      </c>
      <c r="C361" s="197"/>
      <c r="D361" s="197"/>
      <c r="E361" s="461"/>
      <c r="F361" s="175"/>
      <c r="G361" s="443">
        <f>IF(S365&gt;0,G357+1,0)</f>
        <v>0</v>
      </c>
      <c r="H361" s="253">
        <f>IF(ISERROR(VLOOKUP(A361,GORLIS!$A$5:$AT$992,4,FALSE)),0,VLOOKUP(A361,GORLIS!$A$5:$AT$992,4,FALSE))</f>
        <v>0</v>
      </c>
      <c r="I361" s="419">
        <f>IF(ISERROR(VLOOKUP(A361,GORLIS!$A$5:$AU$992,32,FALSE)),0,VLOOKUP(A361,GORLIS!$A$5:$AU$992,32,FALSE))</f>
        <v>0</v>
      </c>
      <c r="J361" s="446">
        <f>IF(ISERROR(VLOOKUP(A361,GORLIS!$A$5:$AT$992,9,FALSE)),0,VLOOKUP(A361,GORLIS!$A$5:$AT$992,9,FALSE))</f>
        <v>0</v>
      </c>
      <c r="K361" s="447"/>
      <c r="L361" s="253">
        <f>IF(ISERROR(VLOOKUP(A361,GORLIS!$A$5:$AT$992,12,FALSE)),0,VLOOKUP(A361,GORLIS!$A$5:$AT$992,12,FALSE))</f>
        <v>0</v>
      </c>
      <c r="M361" s="253">
        <f>IF(ISERROR(VLOOKUP(A361,GORLIS!$A$5:$AT$992,16,FALSE)),0,VLOOKUP(A361,GORLIS!$A$5:$AT$992,16,FALSE))</f>
        <v>0</v>
      </c>
      <c r="N361" s="384">
        <f>IF(ISERROR(VLOOKUP(A361,GORLIS!$A$5:$AT$992,21,FALSE)),0,VLOOKUP(A361,GORLIS!$A$5:$AT$992,21,FALSE))</f>
        <v>0</v>
      </c>
      <c r="O361" s="384">
        <f>IF(ISERROR(VLOOKUP(A361,GORLIS!$A$5:$AT$992,25,FALSE)),0,VLOOKUP(A361,GORLIS!$A$5:$AT$992,25,FALSE))</f>
        <v>0</v>
      </c>
      <c r="P361" s="255"/>
      <c r="Q361" s="253">
        <f>IF(ISERROR(VLOOKUP(A361,GORLIS!$A$5:$AT$992,34,FALSE)),0,VLOOKUP(A361,GORLIS!$A$5:$AT$992,34,FALSE))</f>
        <v>0</v>
      </c>
      <c r="R361" s="253">
        <f>IF(ISERROR(VLOOKUP(A361,GORLIS!$A$5:$AY$992,50,FALSE)),0,VLOOKUP(A361,GORLIS!$A$5:$AY$992,50,FALSE))</f>
        <v>0</v>
      </c>
      <c r="S361" s="415">
        <f>IF(ISERROR(VLOOKUP(A361,GORLIS!$A$5:$AT$992,38,FALSE)),0,VLOOKUP(A361,GORLIS!$A$5:$AT$992,38,FALSE))</f>
        <v>0</v>
      </c>
      <c r="T361" s="254">
        <f>IF(ISERROR(VLOOKUP(A361,GORLIS!$A$5:$AT$992,10,FALSE)),0,VLOOKUP(A361,GORLIS!$A$5:$AT$992,10,FALSE))</f>
        <v>0</v>
      </c>
      <c r="U361" s="255"/>
      <c r="V361" s="255"/>
      <c r="W361" s="376">
        <f>SUM(T363+T364+U362+U363+U364+V361+V362+V363+V364)</f>
        <v>0</v>
      </c>
      <c r="X361" s="379">
        <f>IF(ISERROR(VLOOKUP(A361,GORLIS!$A$5:$AT$992,8,FALSE)),0,VLOOKUP(A361,GORLIS!$A$5:$AT$992,8,FALSE))</f>
        <v>0</v>
      </c>
      <c r="Y361" s="376">
        <f>S361-W361</f>
        <v>0</v>
      </c>
    </row>
    <row r="362" spans="1:25" ht="12.75" customHeight="1">
      <c r="A362" s="439"/>
      <c r="B362" s="441"/>
      <c r="C362" s="198"/>
      <c r="D362" s="198"/>
      <c r="E362" s="461"/>
      <c r="F362" s="175"/>
      <c r="G362" s="444"/>
      <c r="H362" s="256">
        <f>IF(ISERROR(VLOOKUP(A361,GORLIS!$A$5:$AT$992,5,FALSE)),0,VLOOKUP(A361,GORLIS!$A$5:$AT$992,5,FALSE))</f>
        <v>0</v>
      </c>
      <c r="I362" s="420"/>
      <c r="J362" s="448"/>
      <c r="K362" s="449"/>
      <c r="L362" s="256">
        <f>IF(ISERROR(VLOOKUP(A361,GORLIS!$A$5:$AT$992,13,FALSE)),0,VLOOKUP(A361,GORLIS!$A$5:$AT$992,13,FALSE))</f>
        <v>0</v>
      </c>
      <c r="M362" s="256">
        <f>IF(ISERROR(VLOOKUP(A361,GORLIS!$A$5:$AT$992,17,FALSE)),0,VLOOKUP(A361,GORLIS!$A$5:$AT$992,17,FALSE))</f>
        <v>0</v>
      </c>
      <c r="N362" s="385"/>
      <c r="O362" s="385"/>
      <c r="P362" s="258"/>
      <c r="Q362" s="256">
        <f>IF(ISERROR(VLOOKUP(A361,GORLIS!$A$5:$AT$992,36,FALSE)),0,VLOOKUP(A361,GORLIS!$A$5:$AT$992,36,FALSE))</f>
        <v>0</v>
      </c>
      <c r="R362" s="256">
        <f>IF(ISERROR(VLOOKUP(A361,GORLIS!$A$5:$AY$992,51,FALSE)),0,VLOOKUP(A361,GORLIS!$A$5:$AY$992,51,FALSE))</f>
        <v>0</v>
      </c>
      <c r="S362" s="416"/>
      <c r="T362" s="258">
        <f>+S361</f>
        <v>0</v>
      </c>
      <c r="U362" s="258"/>
      <c r="V362" s="258"/>
      <c r="W362" s="377"/>
      <c r="X362" s="380"/>
      <c r="Y362" s="377"/>
    </row>
    <row r="363" spans="1:25" ht="12.75" customHeight="1">
      <c r="A363" s="439"/>
      <c r="B363" s="441"/>
      <c r="C363" s="198"/>
      <c r="D363" s="198"/>
      <c r="E363" s="461"/>
      <c r="F363" s="175"/>
      <c r="G363" s="444"/>
      <c r="H363" s="256">
        <f>IF(ISERROR(VLOOKUP(A361,GORLIS!$A$5:$AT$992,2,FALSE)),0,VLOOKUP(A361,GORLIS!$A$5:$AT$992,2,FALSE))</f>
        <v>0</v>
      </c>
      <c r="I363" s="403">
        <f>IF(ISERROR(VLOOKUP(A361,GORLIS!$A$5:$AU$992,47,FALSE)),0,VLOOKUP(A361,GORLIS!$A$5:$AU$992,47,FALSE))</f>
        <v>0</v>
      </c>
      <c r="J363" s="448"/>
      <c r="K363" s="449"/>
      <c r="L363" s="256">
        <f>IF(ISERROR(VLOOKUP(A361,GORLIS!$A$5:$AT$992,14,FALSE)),0,VLOOKUP(A361,GORLIS!$A$5:$AT$992,14,FALSE))</f>
        <v>0</v>
      </c>
      <c r="M363" s="256">
        <f>IF(ISERROR(VLOOKUP(A361,GORLIS!$A$5:$AT$992,18,FALSE)),0,VLOOKUP(A361,GORLIS!$A$5:$AT$992,18,FALSE))</f>
        <v>0</v>
      </c>
      <c r="N363" s="385">
        <f>IF(ISERROR(VLOOKUP(A361,GORLIS!$A$5:$AT$992,23,FALSE)),0,VLOOKUP(A361,GORLIS!$A$5:$AT$992,23,FALSE))</f>
        <v>0</v>
      </c>
      <c r="O363" s="385">
        <f>IF(ISERROR(VLOOKUP(A361,GORLIS!$A$5:$AT$992,27,FALSE)),0,VLOOKUP(A361,GORLIS!$A$5:$AT$992,27,FALSE))</f>
        <v>0</v>
      </c>
      <c r="P363" s="258"/>
      <c r="Q363" s="256">
        <f>IF(ISERROR(VLOOKUP(A361,GORLIS!$A$5:$AV$992,48,FALSE)),0,VLOOKUP(A361,GORLIS!$A$5:$AV$992,48,FALSE))</f>
        <v>0</v>
      </c>
      <c r="R363" s="257">
        <f>IF(ISERROR(VLOOKUP(A361,GORLIS!$A$5:$AY$992,31,FALSE)),0,VLOOKUP(A361,GORLIS!$A$5:$AY$992,31,FALSE))</f>
        <v>0</v>
      </c>
      <c r="S363" s="416"/>
      <c r="T363" s="260">
        <f>IF(ISERROR(VLOOKUP(A361,GORLIS!$A$5:$AT$992,42,FALSE)),0,VLOOKUP(A361,GORLIS!$A$5:$AT$992,42,FALSE))</f>
        <v>0</v>
      </c>
      <c r="U363" s="258"/>
      <c r="V363" s="258"/>
      <c r="W363" s="377"/>
      <c r="X363" s="380"/>
      <c r="Y363" s="377"/>
    </row>
    <row r="364" spans="1:25" ht="12.75" customHeight="1">
      <c r="A364" s="439"/>
      <c r="B364" s="442"/>
      <c r="C364" s="198"/>
      <c r="D364" s="198"/>
      <c r="E364" s="461"/>
      <c r="F364" s="175"/>
      <c r="G364" s="445"/>
      <c r="H364" s="256">
        <f>IF(ISERROR(VLOOKUP(A361,GORLIS!$A$5:$AT$992,6,FALSE)),0,VLOOKUP(A361,GORLIS!$A$5:$AT$992,6,FALSE))</f>
        <v>0</v>
      </c>
      <c r="I364" s="404"/>
      <c r="J364" s="450"/>
      <c r="K364" s="451"/>
      <c r="L364" s="256">
        <f>IF(ISERROR(VLOOKUP(A361,GORLIS!$A$5:$AT$992,15,FALSE)),0,VLOOKUP(A361,GORLIS!$A$5:$AT$992,15,FALSE))</f>
        <v>0</v>
      </c>
      <c r="M364" s="256">
        <f>IF(ISERROR(VLOOKUP(A361,GORLIS!$A$5:$AT$992,19,FALSE)),0,VLOOKUP(A361,GORLIS!$A$5:$AT$992,19,FALSE))</f>
        <v>0</v>
      </c>
      <c r="N364" s="401"/>
      <c r="O364" s="401"/>
      <c r="P364" s="261"/>
      <c r="Q364" s="256">
        <f>IF(ISERROR(VLOOKUP(A361,GORLIS!$A$5:$AW$992,49,FALSE)),0,VLOOKUP(A361,GORLIS!$A$5:$AW$992,49,FALSE))</f>
        <v>0</v>
      </c>
      <c r="R364" s="257">
        <f>IF(ISERROR(VLOOKUP(A361,GORLIS!$A$5:$AY$992,33,FALSE)),0,VLOOKUP(A361,GORLIS!$A$5:$AY$992,33,FALSE))</f>
        <v>0</v>
      </c>
      <c r="S364" s="417"/>
      <c r="T364" s="260">
        <f>IF(ISERROR(VLOOKUP(A361,GORLIS!$A$5:$AT$992,44,FALSE)),0,VLOOKUP(A361,GORLIS!$A$5:$AT$992,44,FALSE))</f>
        <v>0</v>
      </c>
      <c r="U364" s="261"/>
      <c r="V364" s="258"/>
      <c r="W364" s="378"/>
      <c r="X364" s="381"/>
      <c r="Y364" s="378"/>
    </row>
    <row r="365" spans="1:25" ht="12.75" customHeight="1">
      <c r="A365" s="439"/>
      <c r="B365" s="440">
        <f>IF(G365&gt;0,1,0)</f>
        <v>0</v>
      </c>
      <c r="C365" s="197"/>
      <c r="D365" s="197"/>
      <c r="E365" s="461"/>
      <c r="F365" s="175"/>
      <c r="G365" s="443">
        <f>IF(S369&gt;0,G361+1,0)</f>
        <v>0</v>
      </c>
      <c r="H365" s="253">
        <f>IF(ISERROR(VLOOKUP(A365,GORLIS!$A$5:$AT$992,4,FALSE)),0,VLOOKUP(A365,GORLIS!$A$5:$AT$992,4,FALSE))</f>
        <v>0</v>
      </c>
      <c r="I365" s="419">
        <f>IF(ISERROR(VLOOKUP(A365,GORLIS!$A$5:$AU$992,32,FALSE)),0,VLOOKUP(A365,GORLIS!$A$5:$AU$992,32,FALSE))</f>
        <v>0</v>
      </c>
      <c r="J365" s="446">
        <f>IF(ISERROR(VLOOKUP(A365,GORLIS!$A$5:$AT$992,9,FALSE)),0,VLOOKUP(A365,GORLIS!$A$5:$AT$992,9,FALSE))</f>
        <v>0</v>
      </c>
      <c r="K365" s="447"/>
      <c r="L365" s="253">
        <f>IF(ISERROR(VLOOKUP(A365,GORLIS!$A$5:$AT$992,12,FALSE)),0,VLOOKUP(A365,GORLIS!$A$5:$AT$992,12,FALSE))</f>
        <v>0</v>
      </c>
      <c r="M365" s="253">
        <f>IF(ISERROR(VLOOKUP(A365,GORLIS!$A$5:$AT$992,16,FALSE)),0,VLOOKUP(A365,GORLIS!$A$5:$AT$992,16,FALSE))</f>
        <v>0</v>
      </c>
      <c r="N365" s="384">
        <f>IF(ISERROR(VLOOKUP(A365,GORLIS!$A$5:$AT$992,21,FALSE)),0,VLOOKUP(A365,GORLIS!$A$5:$AT$992,21,FALSE))</f>
        <v>0</v>
      </c>
      <c r="O365" s="384">
        <f>IF(ISERROR(VLOOKUP(A365,GORLIS!$A$5:$AT$992,25,FALSE)),0,VLOOKUP(A365,GORLIS!$A$5:$AT$992,25,FALSE))</f>
        <v>0</v>
      </c>
      <c r="P365" s="255"/>
      <c r="Q365" s="253">
        <f>IF(ISERROR(VLOOKUP(A365,GORLIS!$A$5:$AT$992,34,FALSE)),0,VLOOKUP(A365,GORLIS!$A$5:$AT$992,34,FALSE))</f>
        <v>0</v>
      </c>
      <c r="R365" s="253">
        <f>IF(ISERROR(VLOOKUP(A365,GORLIS!$A$5:$AY$992,50,FALSE)),0,VLOOKUP(A365,GORLIS!$A$5:$AY$992,50,FALSE))</f>
        <v>0</v>
      </c>
      <c r="S365" s="415">
        <f>IF(ISERROR(VLOOKUP(A365,GORLIS!$A$5:$AT$992,38,FALSE)),0,VLOOKUP(A365,GORLIS!$A$5:$AT$992,38,FALSE))</f>
        <v>0</v>
      </c>
      <c r="T365" s="254">
        <f>IF(ISERROR(VLOOKUP(A365,GORLIS!$A$5:$AT$992,10,FALSE)),0,VLOOKUP(A365,GORLIS!$A$5:$AT$992,10,FALSE))</f>
        <v>0</v>
      </c>
      <c r="U365" s="255"/>
      <c r="V365" s="255"/>
      <c r="W365" s="376">
        <f>SUM(T367+T368+U366+U367+U368+V365+V366+V367+V368)</f>
        <v>0</v>
      </c>
      <c r="X365" s="379">
        <f>IF(ISERROR(VLOOKUP(A365,GORLIS!$A$5:$AT$992,8,FALSE)),0,VLOOKUP(A365,GORLIS!$A$5:$AT$992,8,FALSE))</f>
        <v>0</v>
      </c>
      <c r="Y365" s="376">
        <f>S365-W365</f>
        <v>0</v>
      </c>
    </row>
    <row r="366" spans="1:25" ht="12.75" customHeight="1">
      <c r="A366" s="439"/>
      <c r="B366" s="441"/>
      <c r="C366" s="198"/>
      <c r="D366" s="198"/>
      <c r="E366" s="461"/>
      <c r="F366" s="175"/>
      <c r="G366" s="444"/>
      <c r="H366" s="256">
        <f>IF(ISERROR(VLOOKUP(A365,GORLIS!$A$5:$AT$992,5,FALSE)),0,VLOOKUP(A365,GORLIS!$A$5:$AT$992,5,FALSE))</f>
        <v>0</v>
      </c>
      <c r="I366" s="420"/>
      <c r="J366" s="448"/>
      <c r="K366" s="449"/>
      <c r="L366" s="256">
        <f>IF(ISERROR(VLOOKUP(A365,GORLIS!$A$5:$AT$992,13,FALSE)),0,VLOOKUP(A365,GORLIS!$A$5:$AT$992,13,FALSE))</f>
        <v>0</v>
      </c>
      <c r="M366" s="256">
        <f>IF(ISERROR(VLOOKUP(A365,GORLIS!$A$5:$AT$992,17,FALSE)),0,VLOOKUP(A365,GORLIS!$A$5:$AT$992,17,FALSE))</f>
        <v>0</v>
      </c>
      <c r="N366" s="385"/>
      <c r="O366" s="385"/>
      <c r="P366" s="258"/>
      <c r="Q366" s="256">
        <f>IF(ISERROR(VLOOKUP(A365,GORLIS!$A$5:$AT$992,36,FALSE)),0,VLOOKUP(A365,GORLIS!$A$5:$AT$992,36,FALSE))</f>
        <v>0</v>
      </c>
      <c r="R366" s="256">
        <f>IF(ISERROR(VLOOKUP(A365,GORLIS!$A$5:$AY$992,51,FALSE)),0,VLOOKUP(A365,GORLIS!$A$5:$AY$992,51,FALSE))</f>
        <v>0</v>
      </c>
      <c r="S366" s="416"/>
      <c r="T366" s="258">
        <f>+S365</f>
        <v>0</v>
      </c>
      <c r="U366" s="258"/>
      <c r="V366" s="258"/>
      <c r="W366" s="377"/>
      <c r="X366" s="380"/>
      <c r="Y366" s="377"/>
    </row>
    <row r="367" spans="1:25" ht="12.75" customHeight="1">
      <c r="A367" s="439"/>
      <c r="B367" s="441"/>
      <c r="C367" s="198"/>
      <c r="D367" s="198"/>
      <c r="E367" s="461"/>
      <c r="F367" s="175"/>
      <c r="G367" s="444"/>
      <c r="H367" s="256">
        <f>IF(ISERROR(VLOOKUP(A365,GORLIS!$A$5:$AT$992,2,FALSE)),0,VLOOKUP(A365,GORLIS!$A$5:$AT$992,2,FALSE))</f>
        <v>0</v>
      </c>
      <c r="I367" s="403">
        <f>IF(ISERROR(VLOOKUP(A365,GORLIS!$A$5:$AU$992,47,FALSE)),0,VLOOKUP(A365,GORLIS!$A$5:$AU$992,47,FALSE))</f>
        <v>0</v>
      </c>
      <c r="J367" s="448"/>
      <c r="K367" s="449"/>
      <c r="L367" s="256">
        <f>IF(ISERROR(VLOOKUP(A365,GORLIS!$A$5:$AT$992,14,FALSE)),0,VLOOKUP(A365,GORLIS!$A$5:$AT$992,14,FALSE))</f>
        <v>0</v>
      </c>
      <c r="M367" s="256">
        <f>IF(ISERROR(VLOOKUP(A365,GORLIS!$A$5:$AT$992,18,FALSE)),0,VLOOKUP(A365,GORLIS!$A$5:$AT$992,18,FALSE))</f>
        <v>0</v>
      </c>
      <c r="N367" s="385">
        <f>IF(ISERROR(VLOOKUP(A365,GORLIS!$A$5:$AT$992,23,FALSE)),0,VLOOKUP(A365,GORLIS!$A$5:$AT$992,23,FALSE))</f>
        <v>0</v>
      </c>
      <c r="O367" s="385">
        <f>IF(ISERROR(VLOOKUP(A365,GORLIS!$A$5:$AT$992,27,FALSE)),0,VLOOKUP(A365,GORLIS!$A$5:$AT$992,27,FALSE))</f>
        <v>0</v>
      </c>
      <c r="P367" s="258"/>
      <c r="Q367" s="256">
        <f>IF(ISERROR(VLOOKUP(A365,GORLIS!$A$5:$AV$992,48,FALSE)),0,VLOOKUP(A365,GORLIS!$A$5:$AV$992,48,FALSE))</f>
        <v>0</v>
      </c>
      <c r="R367" s="257">
        <f>IF(ISERROR(VLOOKUP(A365,GORLIS!$A$5:$AY$992,31,FALSE)),0,VLOOKUP(A365,GORLIS!$A$5:$AY$992,31,FALSE))</f>
        <v>0</v>
      </c>
      <c r="S367" s="416"/>
      <c r="T367" s="260">
        <f>IF(ISERROR(VLOOKUP(A365,GORLIS!$A$5:$AT$992,42,FALSE)),0,VLOOKUP(A365,GORLIS!$A$5:$AT$992,42,FALSE))</f>
        <v>0</v>
      </c>
      <c r="U367" s="258"/>
      <c r="V367" s="258"/>
      <c r="W367" s="377"/>
      <c r="X367" s="380"/>
      <c r="Y367" s="377"/>
    </row>
    <row r="368" spans="1:25" ht="12.75" customHeight="1">
      <c r="A368" s="439"/>
      <c r="B368" s="442"/>
      <c r="C368" s="198"/>
      <c r="D368" s="198"/>
      <c r="E368" s="461"/>
      <c r="F368" s="175"/>
      <c r="G368" s="445"/>
      <c r="H368" s="256">
        <f>IF(ISERROR(VLOOKUP(A365,GORLIS!$A$5:$AT$992,6,FALSE)),0,VLOOKUP(A365,GORLIS!$A$5:$AT$992,6,FALSE))</f>
        <v>0</v>
      </c>
      <c r="I368" s="404"/>
      <c r="J368" s="450"/>
      <c r="K368" s="451"/>
      <c r="L368" s="256">
        <f>IF(ISERROR(VLOOKUP(A365,GORLIS!$A$5:$AT$992,15,FALSE)),0,VLOOKUP(A365,GORLIS!$A$5:$AT$992,15,FALSE))</f>
        <v>0</v>
      </c>
      <c r="M368" s="256">
        <f>IF(ISERROR(VLOOKUP(A365,GORLIS!$A$5:$AT$992,19,FALSE)),0,VLOOKUP(A365,GORLIS!$A$5:$AT$992,19,FALSE))</f>
        <v>0</v>
      </c>
      <c r="N368" s="401"/>
      <c r="O368" s="401"/>
      <c r="P368" s="261"/>
      <c r="Q368" s="256">
        <f>IF(ISERROR(VLOOKUP(A365,GORLIS!$A$5:$AW$992,49,FALSE)),0,VLOOKUP(A365,GORLIS!$A$5:$AW$992,49,FALSE))</f>
        <v>0</v>
      </c>
      <c r="R368" s="257">
        <f>IF(ISERROR(VLOOKUP(A365,GORLIS!$A$5:$AY$992,33,FALSE)),0,VLOOKUP(A365,GORLIS!$A$5:$AY$992,33,FALSE))</f>
        <v>0</v>
      </c>
      <c r="S368" s="417"/>
      <c r="T368" s="260">
        <f>IF(ISERROR(VLOOKUP(A365,GORLIS!$A$5:$AT$992,44,FALSE)),0,VLOOKUP(A365,GORLIS!$A$5:$AT$992,44,FALSE))</f>
        <v>0</v>
      </c>
      <c r="U368" s="261"/>
      <c r="V368" s="258"/>
      <c r="W368" s="378"/>
      <c r="X368" s="381"/>
      <c r="Y368" s="378"/>
    </row>
    <row r="369" spans="1:25" ht="12.75" customHeight="1">
      <c r="A369" s="439"/>
      <c r="B369" s="440">
        <f>IF(G369&gt;0,1,0)</f>
        <v>0</v>
      </c>
      <c r="C369" s="197"/>
      <c r="D369" s="197"/>
      <c r="E369" s="461"/>
      <c r="F369" s="175"/>
      <c r="G369" s="443">
        <f>IF(S369&gt;0,G365+1,0)</f>
        <v>0</v>
      </c>
      <c r="H369" s="253">
        <f>IF(ISERROR(VLOOKUP(A369,GORLIS!$A$5:$AT$992,4,FALSE)),0,VLOOKUP(A369,GORLIS!$A$5:$AT$992,4,FALSE))</f>
        <v>0</v>
      </c>
      <c r="I369" s="419">
        <f>IF(ISERROR(VLOOKUP(A369,GORLIS!$A$5:$AU$992,32,FALSE)),0,VLOOKUP(A369,GORLIS!$A$5:$AU$992,32,FALSE))</f>
        <v>0</v>
      </c>
      <c r="J369" s="446">
        <f>IF(ISERROR(VLOOKUP(A369,GORLIS!$A$5:$AT$992,9,FALSE)),0,VLOOKUP(A369,GORLIS!$A$5:$AT$992,9,FALSE))</f>
        <v>0</v>
      </c>
      <c r="K369" s="447"/>
      <c r="L369" s="253">
        <f>IF(ISERROR(VLOOKUP(A369,GORLIS!$A$5:$AT$992,12,FALSE)),0,VLOOKUP(A369,GORLIS!$A$5:$AT$992,12,FALSE))</f>
        <v>0</v>
      </c>
      <c r="M369" s="253">
        <f>IF(ISERROR(VLOOKUP(A369,GORLIS!$A$5:$AT$992,16,FALSE)),0,VLOOKUP(A369,GORLIS!$A$5:$AT$992,16,FALSE))</f>
        <v>0</v>
      </c>
      <c r="N369" s="384">
        <f>IF(ISERROR(VLOOKUP(A369,GORLIS!$A$5:$AT$992,21,FALSE)),0,VLOOKUP(A369,GORLIS!$A$5:$AT$992,21,FALSE))</f>
        <v>0</v>
      </c>
      <c r="O369" s="384">
        <f>IF(ISERROR(VLOOKUP(A369,GORLIS!$A$5:$AT$992,25,FALSE)),0,VLOOKUP(A369,GORLIS!$A$5:$AT$992,25,FALSE))</f>
        <v>0</v>
      </c>
      <c r="P369" s="255"/>
      <c r="Q369" s="253">
        <f>IF(ISERROR(VLOOKUP(A369,GORLIS!$A$5:$AT$992,34,FALSE)),0,VLOOKUP(A369,GORLIS!$A$5:$AT$992,34,FALSE))</f>
        <v>0</v>
      </c>
      <c r="R369" s="253">
        <f>IF(ISERROR(VLOOKUP(A369,GORLIS!$A$5:$AY$992,50,FALSE)),0,VLOOKUP(A369,GORLIS!$A$5:$AY$992,50,FALSE))</f>
        <v>0</v>
      </c>
      <c r="S369" s="415">
        <f>IF(ISERROR(VLOOKUP(A369,GORLIS!$A$5:$AT$992,38,FALSE)),0,VLOOKUP(A369,GORLIS!$A$5:$AT$992,38,FALSE))</f>
        <v>0</v>
      </c>
      <c r="T369" s="254">
        <f>IF(ISERROR(VLOOKUP(A369,GORLIS!$A$5:$AT$992,10,FALSE)),0,VLOOKUP(A369,GORLIS!$A$5:$AT$992,10,FALSE))</f>
        <v>0</v>
      </c>
      <c r="U369" s="255"/>
      <c r="V369" s="255"/>
      <c r="W369" s="376">
        <f>SUM(T371+T372+U370+U371+U372+V369+V370+V371+V372)</f>
        <v>0</v>
      </c>
      <c r="X369" s="379">
        <f>IF(ISERROR(VLOOKUP(A369,GORLIS!$A$5:$AT$992,8,FALSE)),0,VLOOKUP(A369,GORLIS!$A$5:$AT$992,8,FALSE))</f>
        <v>0</v>
      </c>
      <c r="Y369" s="376">
        <f>S369-W369</f>
        <v>0</v>
      </c>
    </row>
    <row r="370" spans="1:25" ht="12.75" customHeight="1">
      <c r="A370" s="439"/>
      <c r="B370" s="441"/>
      <c r="C370" s="198"/>
      <c r="D370" s="198"/>
      <c r="E370" s="461"/>
      <c r="F370" s="175"/>
      <c r="G370" s="444"/>
      <c r="H370" s="256">
        <f>IF(ISERROR(VLOOKUP(A369,GORLIS!$A$5:$AT$992,5,FALSE)),0,VLOOKUP(A369,GORLIS!$A$5:$AT$992,5,FALSE))</f>
        <v>0</v>
      </c>
      <c r="I370" s="420"/>
      <c r="J370" s="448"/>
      <c r="K370" s="449"/>
      <c r="L370" s="256">
        <f>IF(ISERROR(VLOOKUP(A369,GORLIS!$A$5:$AT$992,13,FALSE)),0,VLOOKUP(A369,GORLIS!$A$5:$AT$992,13,FALSE))</f>
        <v>0</v>
      </c>
      <c r="M370" s="256">
        <f>IF(ISERROR(VLOOKUP(A369,GORLIS!$A$5:$AT$992,17,FALSE)),0,VLOOKUP(A369,GORLIS!$A$5:$AT$992,17,FALSE))</f>
        <v>0</v>
      </c>
      <c r="N370" s="385"/>
      <c r="O370" s="385"/>
      <c r="P370" s="258"/>
      <c r="Q370" s="256">
        <f>IF(ISERROR(VLOOKUP(A369,GORLIS!$A$5:$AT$992,36,FALSE)),0,VLOOKUP(A369,GORLIS!$A$5:$AT$992,36,FALSE))</f>
        <v>0</v>
      </c>
      <c r="R370" s="256">
        <f>IF(ISERROR(VLOOKUP(A369,GORLIS!$A$5:$AY$992,51,FALSE)),0,VLOOKUP(A369,GORLIS!$A$5:$AY$992,51,FALSE))</f>
        <v>0</v>
      </c>
      <c r="S370" s="416"/>
      <c r="T370" s="258">
        <f>+S369</f>
        <v>0</v>
      </c>
      <c r="U370" s="258"/>
      <c r="V370" s="258"/>
      <c r="W370" s="377"/>
      <c r="X370" s="380"/>
      <c r="Y370" s="377"/>
    </row>
    <row r="371" spans="1:25" ht="12.75" customHeight="1">
      <c r="A371" s="439"/>
      <c r="B371" s="441"/>
      <c r="C371" s="198"/>
      <c r="D371" s="198"/>
      <c r="E371" s="461"/>
      <c r="F371" s="175"/>
      <c r="G371" s="444"/>
      <c r="H371" s="256">
        <f>IF(ISERROR(VLOOKUP(A369,GORLIS!$A$5:$AT$992,2,FALSE)),0,VLOOKUP(A369,GORLIS!$A$5:$AT$992,2,FALSE))</f>
        <v>0</v>
      </c>
      <c r="I371" s="403">
        <f>IF(ISERROR(VLOOKUP(A369,GORLIS!$A$5:$AU$992,47,FALSE)),0,VLOOKUP(A369,GORLIS!$A$5:$AU$992,47,FALSE))</f>
        <v>0</v>
      </c>
      <c r="J371" s="448"/>
      <c r="K371" s="449"/>
      <c r="L371" s="256">
        <f>IF(ISERROR(VLOOKUP(A369,GORLIS!$A$5:$AT$992,14,FALSE)),0,VLOOKUP(A369,GORLIS!$A$5:$AT$992,14,FALSE))</f>
        <v>0</v>
      </c>
      <c r="M371" s="256">
        <f>IF(ISERROR(VLOOKUP(A369,GORLIS!$A$5:$AT$992,18,FALSE)),0,VLOOKUP(A369,GORLIS!$A$5:$AT$992,18,FALSE))</f>
        <v>0</v>
      </c>
      <c r="N371" s="385">
        <f>IF(ISERROR(VLOOKUP(A369,GORLIS!$A$5:$AT$992,23,FALSE)),0,VLOOKUP(A369,GORLIS!$A$5:$AT$992,23,FALSE))</f>
        <v>0</v>
      </c>
      <c r="O371" s="385">
        <f>IF(ISERROR(VLOOKUP(A369,GORLIS!$A$5:$AT$992,27,FALSE)),0,VLOOKUP(A369,GORLIS!$A$5:$AT$992,27,FALSE))</f>
        <v>0</v>
      </c>
      <c r="P371" s="258"/>
      <c r="Q371" s="256">
        <f>IF(ISERROR(VLOOKUP(A369,GORLIS!$A$5:$AV$992,48,FALSE)),0,VLOOKUP(A369,GORLIS!$A$5:$AV$992,48,FALSE))</f>
        <v>0</v>
      </c>
      <c r="R371" s="257">
        <f>IF(ISERROR(VLOOKUP(A369,GORLIS!$A$5:$AY$992,31,FALSE)),0,VLOOKUP(A369,GORLIS!$A$5:$AY$992,31,FALSE))</f>
        <v>0</v>
      </c>
      <c r="S371" s="416"/>
      <c r="T371" s="260">
        <f>IF(ISERROR(VLOOKUP(A369,GORLIS!$A$5:$AT$992,42,FALSE)),0,VLOOKUP(A369,GORLIS!$A$5:$AT$992,42,FALSE))</f>
        <v>0</v>
      </c>
      <c r="U371" s="258"/>
      <c r="V371" s="258"/>
      <c r="W371" s="377"/>
      <c r="X371" s="380"/>
      <c r="Y371" s="377"/>
    </row>
    <row r="372" spans="1:25" ht="12.75" customHeight="1">
      <c r="A372" s="439"/>
      <c r="B372" s="442"/>
      <c r="C372" s="198"/>
      <c r="D372" s="198"/>
      <c r="E372" s="461"/>
      <c r="F372" s="175"/>
      <c r="G372" s="445"/>
      <c r="H372" s="256">
        <f>IF(ISERROR(VLOOKUP(A369,GORLIS!$A$5:$AT$992,6,FALSE)),0,VLOOKUP(A369,GORLIS!$A$5:$AT$992,6,FALSE))</f>
        <v>0</v>
      </c>
      <c r="I372" s="404"/>
      <c r="J372" s="450"/>
      <c r="K372" s="451"/>
      <c r="L372" s="256">
        <f>IF(ISERROR(VLOOKUP(A369,GORLIS!$A$5:$AT$992,15,FALSE)),0,VLOOKUP(A369,GORLIS!$A$5:$AT$992,15,FALSE))</f>
        <v>0</v>
      </c>
      <c r="M372" s="256">
        <f>IF(ISERROR(VLOOKUP(A369,GORLIS!$A$5:$AT$992,19,FALSE)),0,VLOOKUP(A369,GORLIS!$A$5:$AT$992,19,FALSE))</f>
        <v>0</v>
      </c>
      <c r="N372" s="401"/>
      <c r="O372" s="401"/>
      <c r="P372" s="261"/>
      <c r="Q372" s="256">
        <f>IF(ISERROR(VLOOKUP(A369,GORLIS!$A$5:$AW$992,49,FALSE)),0,VLOOKUP(A369,GORLIS!$A$5:$AW$992,49,FALSE))</f>
        <v>0</v>
      </c>
      <c r="R372" s="257">
        <f>IF(ISERROR(VLOOKUP(A369,GORLIS!$A$5:$AY$992,33,FALSE)),0,VLOOKUP(A369,GORLIS!$A$5:$AY$992,33,FALSE))</f>
        <v>0</v>
      </c>
      <c r="S372" s="417"/>
      <c r="T372" s="260">
        <f>IF(ISERROR(VLOOKUP(A369,GORLIS!$A$5:$AT$992,44,FALSE)),0,VLOOKUP(A369,GORLIS!$A$5:$AT$992,44,FALSE))</f>
        <v>0</v>
      </c>
      <c r="U372" s="261"/>
      <c r="V372" s="258"/>
      <c r="W372" s="378"/>
      <c r="X372" s="381"/>
      <c r="Y372" s="378"/>
    </row>
    <row r="373" spans="1:25" ht="12.75" customHeight="1">
      <c r="A373" s="439"/>
      <c r="B373" s="440">
        <f>IF(G373&gt;0,1,0)</f>
        <v>0</v>
      </c>
      <c r="C373" s="197"/>
      <c r="D373" s="197"/>
      <c r="E373" s="461"/>
      <c r="F373" s="175"/>
      <c r="G373" s="443">
        <f>IF(S373&gt;0,G369+1,0)</f>
        <v>0</v>
      </c>
      <c r="H373" s="253">
        <f>IF(ISERROR(VLOOKUP(A373,GORLIS!$A$5:$AT$992,4,FALSE)),0,VLOOKUP(A373,GORLIS!$A$5:$AT$992,4,FALSE))</f>
        <v>0</v>
      </c>
      <c r="I373" s="419">
        <f>IF(ISERROR(VLOOKUP(A373,GORLIS!$A$5:$AU$992,32,FALSE)),0,VLOOKUP(A373,GORLIS!$A$5:$AU$992,32,FALSE))</f>
        <v>0</v>
      </c>
      <c r="J373" s="446">
        <f>IF(ISERROR(VLOOKUP(A373,GORLIS!$A$5:$AT$992,9,FALSE)),0,VLOOKUP(A373,GORLIS!$A$5:$AT$992,9,FALSE))</f>
        <v>0</v>
      </c>
      <c r="K373" s="447"/>
      <c r="L373" s="253">
        <f>IF(ISERROR(VLOOKUP(A373,GORLIS!$A$5:$AT$992,12,FALSE)),0,VLOOKUP(A373,GORLIS!$A$5:$AT$992,12,FALSE))</f>
        <v>0</v>
      </c>
      <c r="M373" s="253">
        <f>IF(ISERROR(VLOOKUP(A373,GORLIS!$A$5:$AT$992,16,FALSE)),0,VLOOKUP(A373,GORLIS!$A$5:$AT$992,16,FALSE))</f>
        <v>0</v>
      </c>
      <c r="N373" s="384">
        <f>IF(ISERROR(VLOOKUP(A373,GORLIS!$A$5:$AT$992,21,FALSE)),0,VLOOKUP(A373,GORLIS!$A$5:$AT$992,21,FALSE))</f>
        <v>0</v>
      </c>
      <c r="O373" s="384">
        <f>IF(ISERROR(VLOOKUP(A373,GORLIS!$A$5:$AT$992,25,FALSE)),0,VLOOKUP(A373,GORLIS!$A$5:$AT$992,25,FALSE))</f>
        <v>0</v>
      </c>
      <c r="P373" s="255"/>
      <c r="Q373" s="253">
        <f>IF(ISERROR(VLOOKUP(A373,GORLIS!$A$5:$AT$992,34,FALSE)),0,VLOOKUP(A373,GORLIS!$A$5:$AT$992,34,FALSE))</f>
        <v>0</v>
      </c>
      <c r="R373" s="253">
        <f>IF(ISERROR(VLOOKUP(A373,GORLIS!$A$5:$AY$992,50,FALSE)),0,VLOOKUP(A373,GORLIS!$A$5:$AY$992,50,FALSE))</f>
        <v>0</v>
      </c>
      <c r="S373" s="415">
        <f>IF(ISERROR(VLOOKUP(A373,GORLIS!$A$5:$AT$992,38,FALSE)),0,VLOOKUP(A373,GORLIS!$A$5:$AT$992,38,FALSE))</f>
        <v>0</v>
      </c>
      <c r="T373" s="254">
        <f>IF(ISERROR(VLOOKUP(A373,GORLIS!$A$5:$AT$992,10,FALSE)),0,VLOOKUP(A373,GORLIS!$A$5:$AT$992,10,FALSE))</f>
        <v>0</v>
      </c>
      <c r="U373" s="255"/>
      <c r="V373" s="255"/>
      <c r="W373" s="376">
        <f>SUM(T375+T376+U374+U375+U376+V373+V374+V375+V376)</f>
        <v>0</v>
      </c>
      <c r="X373" s="379">
        <f>IF(ISERROR(VLOOKUP(A373,GORLIS!$A$5:$AT$992,8,FALSE)),0,VLOOKUP(A373,GORLIS!$A$5:$AT$992,8,FALSE))</f>
        <v>0</v>
      </c>
      <c r="Y373" s="376">
        <f>S373-W373</f>
        <v>0</v>
      </c>
    </row>
    <row r="374" spans="1:25" ht="12.75" customHeight="1">
      <c r="A374" s="439"/>
      <c r="B374" s="441"/>
      <c r="C374" s="198"/>
      <c r="D374" s="198"/>
      <c r="E374" s="461"/>
      <c r="F374" s="175"/>
      <c r="G374" s="444"/>
      <c r="H374" s="256">
        <f>IF(ISERROR(VLOOKUP(A373,GORLIS!$A$5:$AT$992,5,FALSE)),0,VLOOKUP(A373,GORLIS!$A$5:$AT$992,5,FALSE))</f>
        <v>0</v>
      </c>
      <c r="I374" s="420"/>
      <c r="J374" s="448"/>
      <c r="K374" s="449"/>
      <c r="L374" s="256">
        <f>IF(ISERROR(VLOOKUP(A373,GORLIS!$A$5:$AT$992,13,FALSE)),0,VLOOKUP(A373,GORLIS!$A$5:$AT$992,13,FALSE))</f>
        <v>0</v>
      </c>
      <c r="M374" s="256">
        <f>IF(ISERROR(VLOOKUP(A373,GORLIS!$A$5:$AT$992,17,FALSE)),0,VLOOKUP(A373,GORLIS!$A$5:$AT$992,17,FALSE))</f>
        <v>0</v>
      </c>
      <c r="N374" s="385"/>
      <c r="O374" s="385"/>
      <c r="P374" s="258"/>
      <c r="Q374" s="256">
        <f>IF(ISERROR(VLOOKUP(A373,GORLIS!$A$5:$AT$992,36,FALSE)),0,VLOOKUP(A373,GORLIS!$A$5:$AT$992,36,FALSE))</f>
        <v>0</v>
      </c>
      <c r="R374" s="256">
        <f>IF(ISERROR(VLOOKUP(A373,GORLIS!$A$5:$AY$992,51,FALSE)),0,VLOOKUP(A373,GORLIS!$A$5:$AY$992,51,FALSE))</f>
        <v>0</v>
      </c>
      <c r="S374" s="416"/>
      <c r="T374" s="258">
        <f>+S373</f>
        <v>0</v>
      </c>
      <c r="U374" s="258"/>
      <c r="V374" s="258"/>
      <c r="W374" s="377"/>
      <c r="X374" s="380"/>
      <c r="Y374" s="377"/>
    </row>
    <row r="375" spans="1:25" ht="12.75" customHeight="1">
      <c r="A375" s="439"/>
      <c r="B375" s="441"/>
      <c r="C375" s="198"/>
      <c r="D375" s="198"/>
      <c r="E375" s="461"/>
      <c r="F375" s="175"/>
      <c r="G375" s="444"/>
      <c r="H375" s="256">
        <f>IF(ISERROR(VLOOKUP(A373,GORLIS!$A$5:$AT$992,2,FALSE)),0,VLOOKUP(A373,GORLIS!$A$5:$AT$992,2,FALSE))</f>
        <v>0</v>
      </c>
      <c r="I375" s="403">
        <f>IF(ISERROR(VLOOKUP(A373,GORLIS!$A$5:$AU$992,47,FALSE)),0,VLOOKUP(A373,GORLIS!$A$5:$AU$992,47,FALSE))</f>
        <v>0</v>
      </c>
      <c r="J375" s="448"/>
      <c r="K375" s="449"/>
      <c r="L375" s="256">
        <f>IF(ISERROR(VLOOKUP(A373,GORLIS!$A$5:$AT$992,14,FALSE)),0,VLOOKUP(A373,GORLIS!$A$5:$AT$992,14,FALSE))</f>
        <v>0</v>
      </c>
      <c r="M375" s="256">
        <f>IF(ISERROR(VLOOKUP(A373,GORLIS!$A$5:$AT$992,18,FALSE)),0,VLOOKUP(A373,GORLIS!$A$5:$AT$992,18,FALSE))</f>
        <v>0</v>
      </c>
      <c r="N375" s="385">
        <f>IF(ISERROR(VLOOKUP(A373,GORLIS!$A$5:$AT$992,23,FALSE)),0,VLOOKUP(A373,GORLIS!$A$5:$AT$992,23,FALSE))</f>
        <v>0</v>
      </c>
      <c r="O375" s="385">
        <f>IF(ISERROR(VLOOKUP(A373,GORLIS!$A$5:$AT$992,27,FALSE)),0,VLOOKUP(A373,GORLIS!$A$5:$AT$992,27,FALSE))</f>
        <v>0</v>
      </c>
      <c r="P375" s="258"/>
      <c r="Q375" s="256">
        <f>IF(ISERROR(VLOOKUP(A373,GORLIS!$A$5:$AV$992,48,FALSE)),0,VLOOKUP(A373,GORLIS!$A$5:$AV$992,48,FALSE))</f>
        <v>0</v>
      </c>
      <c r="R375" s="257">
        <f>IF(ISERROR(VLOOKUP(A373,GORLIS!$A$5:$AY$992,31,FALSE)),0,VLOOKUP(A373,GORLIS!$A$5:$AY$992,31,FALSE))</f>
        <v>0</v>
      </c>
      <c r="S375" s="416"/>
      <c r="T375" s="260">
        <f>IF(ISERROR(VLOOKUP(A373,GORLIS!$A$5:$AT$992,42,FALSE)),0,VLOOKUP(A373,GORLIS!$A$5:$AT$992,42,FALSE))</f>
        <v>0</v>
      </c>
      <c r="U375" s="258"/>
      <c r="V375" s="258"/>
      <c r="W375" s="377"/>
      <c r="X375" s="380"/>
      <c r="Y375" s="377"/>
    </row>
    <row r="376" spans="1:25" ht="12.75" customHeight="1">
      <c r="A376" s="439"/>
      <c r="B376" s="442"/>
      <c r="C376" s="198"/>
      <c r="D376" s="198"/>
      <c r="E376" s="461"/>
      <c r="F376" s="175"/>
      <c r="G376" s="445"/>
      <c r="H376" s="256">
        <f>IF(ISERROR(VLOOKUP(A373,GORLIS!$A$5:$AT$992,6,FALSE)),0,VLOOKUP(A373,GORLIS!$A$5:$AT$992,6,FALSE))</f>
        <v>0</v>
      </c>
      <c r="I376" s="404"/>
      <c r="J376" s="450"/>
      <c r="K376" s="451"/>
      <c r="L376" s="256">
        <f>IF(ISERROR(VLOOKUP(A373,GORLIS!$A$5:$AT$992,15,FALSE)),0,VLOOKUP(A373,GORLIS!$A$5:$AT$992,15,FALSE))</f>
        <v>0</v>
      </c>
      <c r="M376" s="256">
        <f>IF(ISERROR(VLOOKUP(A373,GORLIS!$A$5:$AT$992,19,FALSE)),0,VLOOKUP(A373,GORLIS!$A$5:$AT$992,19,FALSE))</f>
        <v>0</v>
      </c>
      <c r="N376" s="401"/>
      <c r="O376" s="401"/>
      <c r="P376" s="261"/>
      <c r="Q376" s="256">
        <f>IF(ISERROR(VLOOKUP(A373,GORLIS!$A$5:$AW$992,49,FALSE)),0,VLOOKUP(A373,GORLIS!$A$5:$AW$992,49,FALSE))</f>
        <v>0</v>
      </c>
      <c r="R376" s="257">
        <f>IF(ISERROR(VLOOKUP(A373,GORLIS!$A$5:$AY$992,33,FALSE)),0,VLOOKUP(A373,GORLIS!$A$5:$AY$992,33,FALSE))</f>
        <v>0</v>
      </c>
      <c r="S376" s="417"/>
      <c r="T376" s="260">
        <f>IF(ISERROR(VLOOKUP(A373,GORLIS!$A$5:$AT$992,44,FALSE)),0,VLOOKUP(A373,GORLIS!$A$5:$AT$992,44,FALSE))</f>
        <v>0</v>
      </c>
      <c r="U376" s="261"/>
      <c r="V376" s="258"/>
      <c r="W376" s="378"/>
      <c r="X376" s="381"/>
      <c r="Y376" s="378"/>
    </row>
    <row r="377" spans="1:25" ht="12.75" customHeight="1">
      <c r="A377" s="439"/>
      <c r="B377" s="440">
        <f>IF(G377&gt;0,1,0)</f>
        <v>0</v>
      </c>
      <c r="C377" s="197"/>
      <c r="D377" s="197"/>
      <c r="E377" s="461"/>
      <c r="F377" s="175"/>
      <c r="G377" s="443">
        <f>IF(S377&gt;0,G373+1,0)</f>
        <v>0</v>
      </c>
      <c r="H377" s="253">
        <f>IF(ISERROR(VLOOKUP(A377,GORLIS!$A$5:$AT$992,4,FALSE)),0,VLOOKUP(A377,GORLIS!$A$5:$AT$992,4,FALSE))</f>
        <v>0</v>
      </c>
      <c r="I377" s="419">
        <f>IF(ISERROR(VLOOKUP(A377,GORLIS!$A$5:$AU$992,32,FALSE)),0,VLOOKUP(A377,GORLIS!$A$5:$AU$992,32,FALSE))</f>
        <v>0</v>
      </c>
      <c r="J377" s="446">
        <f>IF(ISERROR(VLOOKUP(A377,GORLIS!$A$5:$AT$992,9,FALSE)),0,VLOOKUP(A377,GORLIS!$A$5:$AT$992,9,FALSE))</f>
        <v>0</v>
      </c>
      <c r="K377" s="447"/>
      <c r="L377" s="253">
        <f>IF(ISERROR(VLOOKUP(A377,GORLIS!$A$5:$AT$992,12,FALSE)),0,VLOOKUP(A377,GORLIS!$A$5:$AT$992,12,FALSE))</f>
        <v>0</v>
      </c>
      <c r="M377" s="253">
        <f>IF(ISERROR(VLOOKUP(A377,GORLIS!$A$5:$AT$992,16,FALSE)),0,VLOOKUP(A377,GORLIS!$A$5:$AT$992,16,FALSE))</f>
        <v>0</v>
      </c>
      <c r="N377" s="384">
        <f>IF(ISERROR(VLOOKUP(A377,GORLIS!$A$5:$AT$992,21,FALSE)),0,VLOOKUP(A377,GORLIS!$A$5:$AT$992,21,FALSE))</f>
        <v>0</v>
      </c>
      <c r="O377" s="384">
        <f>IF(ISERROR(VLOOKUP(A377,GORLIS!$A$5:$AT$992,25,FALSE)),0,VLOOKUP(A377,GORLIS!$A$5:$AT$992,25,FALSE))</f>
        <v>0</v>
      </c>
      <c r="P377" s="255"/>
      <c r="Q377" s="253">
        <f>IF(ISERROR(VLOOKUP(A377,GORLIS!$A$5:$AT$992,34,FALSE)),0,VLOOKUP(A377,GORLIS!$A$5:$AT$992,34,FALSE))</f>
        <v>0</v>
      </c>
      <c r="R377" s="253">
        <f>IF(ISERROR(VLOOKUP(A377,GORLIS!$A$5:$AY$992,50,FALSE)),0,VLOOKUP(A377,GORLIS!$A$5:$AY$992,50,FALSE))</f>
        <v>0</v>
      </c>
      <c r="S377" s="415">
        <f>IF(ISERROR(VLOOKUP(A377,GORLIS!$A$5:$AT$992,38,FALSE)),0,VLOOKUP(A377,GORLIS!$A$5:$AT$992,38,FALSE))</f>
        <v>0</v>
      </c>
      <c r="T377" s="254">
        <f>IF(ISERROR(VLOOKUP(A377,GORLIS!$A$5:$AT$992,10,FALSE)),0,VLOOKUP(A377,GORLIS!$A$5:$AT$992,10,FALSE))</f>
        <v>0</v>
      </c>
      <c r="U377" s="255"/>
      <c r="V377" s="255"/>
      <c r="W377" s="376">
        <f>SUM(T379+T380+U378+U379+U380+V377+V378+V379+V380)</f>
        <v>0</v>
      </c>
      <c r="X377" s="379">
        <f>IF(ISERROR(VLOOKUP(A377,GORLIS!$A$5:$AT$992,8,FALSE)),0,VLOOKUP(A377,GORLIS!$A$5:$AT$992,8,FALSE))</f>
        <v>0</v>
      </c>
      <c r="Y377" s="376">
        <f>S377-W377</f>
        <v>0</v>
      </c>
    </row>
    <row r="378" spans="1:25" ht="12.75" customHeight="1">
      <c r="A378" s="439"/>
      <c r="B378" s="441"/>
      <c r="C378" s="198"/>
      <c r="D378" s="198"/>
      <c r="E378" s="461"/>
      <c r="F378" s="175"/>
      <c r="G378" s="444"/>
      <c r="H378" s="256">
        <f>IF(ISERROR(VLOOKUP(A377,GORLIS!$A$5:$AT$992,5,FALSE)),0,VLOOKUP(A377,GORLIS!$A$5:$AT$992,5,FALSE))</f>
        <v>0</v>
      </c>
      <c r="I378" s="420"/>
      <c r="J378" s="448"/>
      <c r="K378" s="449"/>
      <c r="L378" s="256">
        <f>IF(ISERROR(VLOOKUP(A377,GORLIS!$A$5:$AT$992,13,FALSE)),0,VLOOKUP(A377,GORLIS!$A$5:$AT$992,13,FALSE))</f>
        <v>0</v>
      </c>
      <c r="M378" s="256">
        <f>IF(ISERROR(VLOOKUP(A377,GORLIS!$A$5:$AT$992,17,FALSE)),0,VLOOKUP(A377,GORLIS!$A$5:$AT$992,17,FALSE))</f>
        <v>0</v>
      </c>
      <c r="N378" s="385"/>
      <c r="O378" s="385"/>
      <c r="P378" s="258"/>
      <c r="Q378" s="256">
        <f>IF(ISERROR(VLOOKUP(A377,GORLIS!$A$5:$AT$992,36,FALSE)),0,VLOOKUP(A377,GORLIS!$A$5:$AT$992,36,FALSE))</f>
        <v>0</v>
      </c>
      <c r="R378" s="256">
        <f>IF(ISERROR(VLOOKUP(A377,GORLIS!$A$5:$AY$992,51,FALSE)),0,VLOOKUP(A377,GORLIS!$A$5:$AY$992,51,FALSE))</f>
        <v>0</v>
      </c>
      <c r="S378" s="416"/>
      <c r="T378" s="258">
        <f>+S377</f>
        <v>0</v>
      </c>
      <c r="U378" s="258"/>
      <c r="V378" s="258"/>
      <c r="W378" s="377"/>
      <c r="X378" s="380"/>
      <c r="Y378" s="377"/>
    </row>
    <row r="379" spans="1:25" ht="12.75" customHeight="1">
      <c r="A379" s="439"/>
      <c r="B379" s="441"/>
      <c r="C379" s="198"/>
      <c r="D379" s="198"/>
      <c r="E379" s="461"/>
      <c r="F379" s="175"/>
      <c r="G379" s="444"/>
      <c r="H379" s="256">
        <f>IF(ISERROR(VLOOKUP(A377,GORLIS!$A$5:$AT$992,2,FALSE)),0,VLOOKUP(A377,GORLIS!$A$5:$AT$992,2,FALSE))</f>
        <v>0</v>
      </c>
      <c r="I379" s="403">
        <f>IF(ISERROR(VLOOKUP(A377,GORLIS!$A$5:$AU$992,47,FALSE)),0,VLOOKUP(A377,GORLIS!$A$5:$AU$992,47,FALSE))</f>
        <v>0</v>
      </c>
      <c r="J379" s="448"/>
      <c r="K379" s="449"/>
      <c r="L379" s="256">
        <f>IF(ISERROR(VLOOKUP(A377,GORLIS!$A$5:$AT$992,14,FALSE)),0,VLOOKUP(A377,GORLIS!$A$5:$AT$992,14,FALSE))</f>
        <v>0</v>
      </c>
      <c r="M379" s="256">
        <f>IF(ISERROR(VLOOKUP(A377,GORLIS!$A$5:$AT$992,18,FALSE)),0,VLOOKUP(A377,GORLIS!$A$5:$AT$992,18,FALSE))</f>
        <v>0</v>
      </c>
      <c r="N379" s="385">
        <f>IF(ISERROR(VLOOKUP(A377,GORLIS!$A$5:$AT$992,23,FALSE)),0,VLOOKUP(A377,GORLIS!$A$5:$AT$992,23,FALSE))</f>
        <v>0</v>
      </c>
      <c r="O379" s="385">
        <f>IF(ISERROR(VLOOKUP(A377,GORLIS!$A$5:$AT$992,27,FALSE)),0,VLOOKUP(A377,GORLIS!$A$5:$AT$992,27,FALSE))</f>
        <v>0</v>
      </c>
      <c r="P379" s="258"/>
      <c r="Q379" s="256">
        <f>IF(ISERROR(VLOOKUP(A377,GORLIS!$A$5:$AV$992,48,FALSE)),0,VLOOKUP(A377,GORLIS!$A$5:$AV$992,48,FALSE))</f>
        <v>0</v>
      </c>
      <c r="R379" s="257">
        <f>IF(ISERROR(VLOOKUP(A377,GORLIS!$A$5:$AY$992,31,FALSE)),0,VLOOKUP(A377,GORLIS!$A$5:$AY$992,31,FALSE))</f>
        <v>0</v>
      </c>
      <c r="S379" s="416"/>
      <c r="T379" s="260">
        <f>IF(ISERROR(VLOOKUP(A377,GORLIS!$A$5:$AT$992,42,FALSE)),0,VLOOKUP(A377,GORLIS!$A$5:$AT$992,42,FALSE))</f>
        <v>0</v>
      </c>
      <c r="U379" s="258"/>
      <c r="V379" s="258"/>
      <c r="W379" s="377"/>
      <c r="X379" s="380"/>
      <c r="Y379" s="377"/>
    </row>
    <row r="380" spans="1:25" ht="12.75" customHeight="1">
      <c r="A380" s="439"/>
      <c r="B380" s="442"/>
      <c r="C380" s="198"/>
      <c r="D380" s="198"/>
      <c r="E380" s="461"/>
      <c r="F380" s="175"/>
      <c r="G380" s="445"/>
      <c r="H380" s="256">
        <f>IF(ISERROR(VLOOKUP(A377,GORLIS!$A$5:$AT$992,6,FALSE)),0,VLOOKUP(A377,GORLIS!$A$5:$AT$992,6,FALSE))</f>
        <v>0</v>
      </c>
      <c r="I380" s="404"/>
      <c r="J380" s="450"/>
      <c r="K380" s="451"/>
      <c r="L380" s="256">
        <f>IF(ISERROR(VLOOKUP(A377,GORLIS!$A$5:$AT$992,15,FALSE)),0,VLOOKUP(A377,GORLIS!$A$5:$AT$992,15,FALSE))</f>
        <v>0</v>
      </c>
      <c r="M380" s="256">
        <f>IF(ISERROR(VLOOKUP(A377,GORLIS!$A$5:$AT$992,19,FALSE)),0,VLOOKUP(A377,GORLIS!$A$5:$AT$992,19,FALSE))</f>
        <v>0</v>
      </c>
      <c r="N380" s="401"/>
      <c r="O380" s="401"/>
      <c r="P380" s="261"/>
      <c r="Q380" s="256">
        <f>IF(ISERROR(VLOOKUP(A377,GORLIS!$A$5:$AW$992,49,FALSE)),0,VLOOKUP(A377,GORLIS!$A$5:$AW$992,49,FALSE))</f>
        <v>0</v>
      </c>
      <c r="R380" s="257">
        <f>IF(ISERROR(VLOOKUP(A377,GORLIS!$A$5:$AY$992,33,FALSE)),0,VLOOKUP(A377,GORLIS!$A$5:$AY$992,33,FALSE))</f>
        <v>0</v>
      </c>
      <c r="S380" s="417"/>
      <c r="T380" s="260">
        <f>IF(ISERROR(VLOOKUP(A377,GORLIS!$A$5:$AT$992,44,FALSE)),0,VLOOKUP(A377,GORLIS!$A$5:$AT$992,44,FALSE))</f>
        <v>0</v>
      </c>
      <c r="U380" s="261"/>
      <c r="V380" s="258"/>
      <c r="W380" s="378"/>
      <c r="X380" s="381"/>
      <c r="Y380" s="378"/>
    </row>
    <row r="381" spans="5:25" ht="12.75">
      <c r="E381" s="461"/>
      <c r="F381" s="175"/>
      <c r="G381" s="454" t="s">
        <v>216</v>
      </c>
      <c r="H381" s="455"/>
      <c r="I381" s="455"/>
      <c r="J381" s="455"/>
      <c r="K381" s="455"/>
      <c r="L381" s="262"/>
      <c r="M381" s="262"/>
      <c r="N381" s="262"/>
      <c r="O381" s="262"/>
      <c r="P381" s="262"/>
      <c r="Q381" s="262"/>
      <c r="R381" s="262"/>
      <c r="S381" s="415">
        <f>SUM(S345:S380)</f>
        <v>0</v>
      </c>
      <c r="T381" s="262"/>
      <c r="U381" s="262"/>
      <c r="V381" s="262"/>
      <c r="W381" s="415">
        <f>SUM(W345+W349+W353+W357+W361+W365+W369+W373+W377)</f>
        <v>0</v>
      </c>
      <c r="X381" s="415"/>
      <c r="Y381" s="415">
        <f>SUM(Y345+Y349+Y353+Y357+Y361+Y365+Y369+Y373+Y377)</f>
        <v>0</v>
      </c>
    </row>
    <row r="382" spans="5:25" ht="12.75">
      <c r="E382" s="461"/>
      <c r="F382" s="175"/>
      <c r="G382" s="455"/>
      <c r="H382" s="455"/>
      <c r="I382" s="455"/>
      <c r="J382" s="455"/>
      <c r="K382" s="455"/>
      <c r="L382" s="263"/>
      <c r="M382" s="263"/>
      <c r="N382" s="263"/>
      <c r="O382" s="263"/>
      <c r="P382" s="263"/>
      <c r="Q382" s="263"/>
      <c r="R382" s="263"/>
      <c r="S382" s="416"/>
      <c r="T382" s="263"/>
      <c r="U382" s="263"/>
      <c r="V382" s="263"/>
      <c r="W382" s="416"/>
      <c r="X382" s="416"/>
      <c r="Y382" s="416"/>
    </row>
    <row r="383" spans="5:25" ht="12.75">
      <c r="E383" s="461"/>
      <c r="F383" s="175"/>
      <c r="G383" s="455"/>
      <c r="H383" s="455"/>
      <c r="I383" s="455"/>
      <c r="J383" s="455"/>
      <c r="K383" s="455"/>
      <c r="L383" s="263"/>
      <c r="M383" s="263"/>
      <c r="N383" s="263"/>
      <c r="O383" s="263"/>
      <c r="P383" s="263"/>
      <c r="Q383" s="263"/>
      <c r="R383" s="263"/>
      <c r="S383" s="416"/>
      <c r="T383" s="263">
        <f>SUM(T347+T351+T355+T359+T363+T367+T371+T375+T379)</f>
        <v>0</v>
      </c>
      <c r="U383" s="263"/>
      <c r="V383" s="263"/>
      <c r="W383" s="416"/>
      <c r="X383" s="416"/>
      <c r="Y383" s="416"/>
    </row>
    <row r="384" spans="5:25" ht="12.75">
      <c r="E384" s="461"/>
      <c r="F384" s="175"/>
      <c r="G384" s="455"/>
      <c r="H384" s="455"/>
      <c r="I384" s="455"/>
      <c r="J384" s="455"/>
      <c r="K384" s="455"/>
      <c r="L384" s="264"/>
      <c r="M384" s="264"/>
      <c r="N384" s="264"/>
      <c r="O384" s="264"/>
      <c r="P384" s="264"/>
      <c r="Q384" s="264"/>
      <c r="R384" s="264"/>
      <c r="S384" s="417"/>
      <c r="T384" s="264">
        <f>SUM(T348+T352+T356+T360+T364+T368+T372+T376+T380)</f>
        <v>0</v>
      </c>
      <c r="U384" s="264"/>
      <c r="V384" s="264"/>
      <c r="W384" s="417"/>
      <c r="X384" s="417"/>
      <c r="Y384" s="417"/>
    </row>
    <row r="385" spans="5:25" ht="12.75">
      <c r="E385" s="461"/>
      <c r="F385" s="175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</row>
    <row r="386" spans="5:25" ht="12.75">
      <c r="E386" s="461"/>
      <c r="F386" s="175"/>
      <c r="G386" s="236"/>
      <c r="H386" s="402" t="str">
        <f>CONCATENATE($V$4," ","Dairesinin"," ",$V$5," ",$Y$5," ","Dönemi Ödemeleri İçin"," ",$S$381,"-TL"," ","Tahakkuk Ettirilmiştir")</f>
        <v>0 Dairesinin Şubat 2016 Dönemi Ödemeleri İçin 0-TL Tahakkuk Ettirilmiştir</v>
      </c>
      <c r="I386" s="402"/>
      <c r="J386" s="402"/>
      <c r="K386" s="402"/>
      <c r="L386" s="402"/>
      <c r="M386" s="402"/>
      <c r="N386" s="402"/>
      <c r="O386" s="402"/>
      <c r="P386" s="402"/>
      <c r="Q386" s="402"/>
      <c r="R386" s="402"/>
      <c r="S386" s="402"/>
      <c r="T386" s="402"/>
      <c r="U386" s="265"/>
      <c r="V386" s="266"/>
      <c r="W386" s="267"/>
      <c r="X386" s="267"/>
      <c r="Y386" s="236"/>
    </row>
    <row r="387" spans="5:25" ht="12.75">
      <c r="E387" s="461"/>
      <c r="F387" s="175"/>
      <c r="G387" s="236"/>
      <c r="H387" s="236"/>
      <c r="I387" s="236"/>
      <c r="J387" s="236"/>
      <c r="K387" s="236"/>
      <c r="L387" s="236"/>
      <c r="M387" s="236"/>
      <c r="N387" s="236"/>
      <c r="O387" s="236"/>
      <c r="P387" s="236"/>
      <c r="Q387" s="236"/>
      <c r="R387" s="236"/>
      <c r="S387" s="236"/>
      <c r="T387" s="236"/>
      <c r="U387" s="236"/>
      <c r="V387" s="236"/>
      <c r="W387" s="236"/>
      <c r="X387" s="236"/>
      <c r="Y387" s="236"/>
    </row>
    <row r="388" spans="5:25" ht="12.75">
      <c r="E388" s="461"/>
      <c r="F388" s="175"/>
      <c r="G388" s="236"/>
      <c r="H388" s="268"/>
      <c r="I388" s="236"/>
      <c r="J388" s="236"/>
      <c r="K388" s="236"/>
      <c r="L388" s="236"/>
      <c r="M388" s="236"/>
      <c r="N388" s="236"/>
      <c r="O388" s="236"/>
      <c r="P388" s="236"/>
      <c r="Q388" s="236"/>
      <c r="R388" s="236"/>
      <c r="S388" s="267" t="s">
        <v>217</v>
      </c>
      <c r="T388" s="236"/>
      <c r="U388" s="236"/>
      <c r="V388" s="236"/>
      <c r="W388" s="236"/>
      <c r="X388" s="236"/>
      <c r="Y388" s="236"/>
    </row>
    <row r="389" spans="5:25" ht="12.75">
      <c r="E389" s="461"/>
      <c r="F389" s="175"/>
      <c r="G389" s="236"/>
      <c r="H389" s="236">
        <v>0</v>
      </c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>
        <f>+'Bilgi Girişi1'!$P$88</f>
        <v>0</v>
      </c>
      <c r="T389" s="236"/>
      <c r="U389" s="236"/>
      <c r="V389" s="236"/>
      <c r="W389" s="236"/>
      <c r="X389" s="236"/>
      <c r="Y389" s="236"/>
    </row>
    <row r="390" spans="5:25" ht="12.75">
      <c r="E390" s="461"/>
      <c r="F390" s="175"/>
      <c r="G390" s="236"/>
      <c r="H390" s="236">
        <v>0</v>
      </c>
      <c r="I390" s="236"/>
      <c r="J390" s="236"/>
      <c r="K390" s="236"/>
      <c r="L390" s="236"/>
      <c r="M390" s="236"/>
      <c r="N390" s="236"/>
      <c r="O390" s="236"/>
      <c r="P390" s="236"/>
      <c r="Q390" s="236"/>
      <c r="R390" s="236"/>
      <c r="S390" s="236">
        <f>+'Bilgi Girişi1'!$P$89</f>
        <v>0</v>
      </c>
      <c r="T390" s="236"/>
      <c r="U390" s="236"/>
      <c r="V390" s="236"/>
      <c r="W390" s="236"/>
      <c r="X390" s="236"/>
      <c r="Y390" s="236"/>
    </row>
    <row r="391" spans="5:25" ht="12.75">
      <c r="E391" s="461"/>
      <c r="F391" s="175"/>
      <c r="G391" s="236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  <c r="T391" s="236"/>
      <c r="U391" s="236"/>
      <c r="V391" s="236"/>
      <c r="W391" s="236"/>
      <c r="X391" s="236"/>
      <c r="Y391" s="236"/>
    </row>
    <row r="392" spans="7:25" ht="12.75">
      <c r="G392" s="236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  <c r="T392" s="236"/>
      <c r="U392" s="236"/>
      <c r="V392" s="236"/>
      <c r="W392" s="236"/>
      <c r="X392" s="236"/>
      <c r="Y392" s="236"/>
    </row>
    <row r="393" spans="7:25" ht="12.75">
      <c r="G393" s="236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  <c r="T393" s="236"/>
      <c r="U393" s="236"/>
      <c r="V393" s="236"/>
      <c r="W393" s="236"/>
      <c r="X393" s="236"/>
      <c r="Y393" s="236"/>
    </row>
    <row r="394" spans="7:25" ht="12.75">
      <c r="G394" s="236"/>
      <c r="H394" s="236"/>
      <c r="I394" s="236"/>
      <c r="J394" s="236"/>
      <c r="K394" s="236"/>
      <c r="L394" s="236"/>
      <c r="M394" s="236"/>
      <c r="N394" s="236"/>
      <c r="O394" s="236"/>
      <c r="P394" s="236"/>
      <c r="Q394" s="236"/>
      <c r="R394" s="236"/>
      <c r="S394" s="236"/>
      <c r="T394" s="236"/>
      <c r="U394" s="236"/>
      <c r="V394" s="236"/>
      <c r="W394" s="236"/>
      <c r="X394" s="236"/>
      <c r="Y394" s="236"/>
    </row>
    <row r="395" spans="7:25" ht="12.75">
      <c r="G395" s="236"/>
      <c r="H395" s="236"/>
      <c r="I395" s="236"/>
      <c r="J395" s="236"/>
      <c r="K395" s="236"/>
      <c r="L395" s="236"/>
      <c r="M395" s="236"/>
      <c r="N395" s="236"/>
      <c r="O395" s="236"/>
      <c r="P395" s="236"/>
      <c r="Q395" s="236"/>
      <c r="R395" s="236"/>
      <c r="S395" s="236"/>
      <c r="T395" s="236"/>
      <c r="U395" s="236"/>
      <c r="V395" s="236"/>
      <c r="W395" s="236"/>
      <c r="X395" s="236"/>
      <c r="Y395" s="236"/>
    </row>
    <row r="396" spans="7:25" ht="12.75">
      <c r="G396" s="236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  <c r="T396" s="236"/>
      <c r="U396" s="236"/>
      <c r="V396" s="236"/>
      <c r="W396" s="236"/>
      <c r="X396" s="236"/>
      <c r="Y396" s="236"/>
    </row>
    <row r="397" spans="7:25" ht="12.75">
      <c r="G397" s="236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  <c r="T397" s="236"/>
      <c r="U397" s="236"/>
      <c r="V397" s="236"/>
      <c r="W397" s="236"/>
      <c r="X397" s="236"/>
      <c r="Y397" s="236"/>
    </row>
    <row r="398" spans="7:25" ht="12.75">
      <c r="G398" s="236"/>
      <c r="H398" s="236"/>
      <c r="I398" s="236"/>
      <c r="J398" s="236"/>
      <c r="K398" s="236"/>
      <c r="L398" s="236"/>
      <c r="M398" s="236"/>
      <c r="N398" s="236"/>
      <c r="O398" s="236"/>
      <c r="P398" s="236"/>
      <c r="Q398" s="236"/>
      <c r="R398" s="236"/>
      <c r="S398" s="236"/>
      <c r="T398" s="236"/>
      <c r="U398" s="236"/>
      <c r="V398" s="236"/>
      <c r="W398" s="236"/>
      <c r="X398" s="236"/>
      <c r="Y398" s="236"/>
    </row>
    <row r="399" spans="7:25" ht="12.75">
      <c r="G399" s="236"/>
      <c r="H399" s="236"/>
      <c r="I399" s="236"/>
      <c r="J399" s="236"/>
      <c r="K399" s="236"/>
      <c r="L399" s="236"/>
      <c r="M399" s="236"/>
      <c r="N399" s="236"/>
      <c r="O399" s="236"/>
      <c r="P399" s="236"/>
      <c r="Q399" s="236"/>
      <c r="R399" s="236"/>
      <c r="S399" s="236"/>
      <c r="T399" s="236"/>
      <c r="U399" s="236"/>
      <c r="V399" s="236"/>
      <c r="W399" s="236"/>
      <c r="X399" s="236"/>
      <c r="Y399" s="236"/>
    </row>
    <row r="400" spans="7:25" ht="12.75">
      <c r="G400" s="236"/>
      <c r="H400" s="236"/>
      <c r="I400" s="236"/>
      <c r="J400" s="236"/>
      <c r="K400" s="236"/>
      <c r="L400" s="236"/>
      <c r="M400" s="236"/>
      <c r="N400" s="236"/>
      <c r="O400" s="236"/>
      <c r="P400" s="236"/>
      <c r="Q400" s="236"/>
      <c r="R400" s="236"/>
      <c r="S400" s="236"/>
      <c r="T400" s="236"/>
      <c r="U400" s="236"/>
      <c r="V400" s="236"/>
      <c r="W400" s="236"/>
      <c r="X400" s="236"/>
      <c r="Y400" s="236"/>
    </row>
    <row r="401" spans="7:25" ht="12.75">
      <c r="G401" s="236"/>
      <c r="H401" s="236"/>
      <c r="I401" s="236"/>
      <c r="J401" s="236"/>
      <c r="K401" s="236"/>
      <c r="L401" s="236"/>
      <c r="M401" s="236"/>
      <c r="N401" s="236"/>
      <c r="O401" s="236"/>
      <c r="P401" s="236"/>
      <c r="Q401" s="236"/>
      <c r="R401" s="236"/>
      <c r="S401" s="236"/>
      <c r="T401" s="236"/>
      <c r="U401" s="236"/>
      <c r="V401" s="236"/>
      <c r="W401" s="236"/>
      <c r="X401" s="236"/>
      <c r="Y401" s="236"/>
    </row>
    <row r="402" spans="7:25" ht="12.75">
      <c r="G402" s="236"/>
      <c r="H402" s="236"/>
      <c r="I402" s="236"/>
      <c r="J402" s="236"/>
      <c r="K402" s="236"/>
      <c r="L402" s="236"/>
      <c r="M402" s="236"/>
      <c r="N402" s="236"/>
      <c r="O402" s="236"/>
      <c r="P402" s="236"/>
      <c r="Q402" s="236"/>
      <c r="R402" s="236"/>
      <c r="S402" s="236"/>
      <c r="T402" s="236"/>
      <c r="U402" s="236"/>
      <c r="V402" s="236"/>
      <c r="W402" s="236"/>
      <c r="X402" s="236"/>
      <c r="Y402" s="236"/>
    </row>
    <row r="403" spans="7:25" ht="12.75">
      <c r="G403" s="236"/>
      <c r="H403" s="236"/>
      <c r="I403" s="236"/>
      <c r="J403" s="236"/>
      <c r="K403" s="236"/>
      <c r="L403" s="236"/>
      <c r="M403" s="236"/>
      <c r="N403" s="236"/>
      <c r="O403" s="236"/>
      <c r="P403" s="236"/>
      <c r="Q403" s="236"/>
      <c r="R403" s="236"/>
      <c r="S403" s="236"/>
      <c r="T403" s="236"/>
      <c r="U403" s="236"/>
      <c r="V403" s="236"/>
      <c r="W403" s="236"/>
      <c r="X403" s="236"/>
      <c r="Y403" s="236"/>
    </row>
    <row r="404" spans="7:25" ht="12.75"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  <c r="U404" s="236"/>
      <c r="V404" s="236"/>
      <c r="W404" s="236"/>
      <c r="X404" s="236"/>
      <c r="Y404" s="236"/>
    </row>
    <row r="405" spans="7:25" ht="12.75">
      <c r="G405" s="236"/>
      <c r="H405" s="236"/>
      <c r="I405" s="236"/>
      <c r="J405" s="236"/>
      <c r="K405" s="236"/>
      <c r="L405" s="236"/>
      <c r="M405" s="236"/>
      <c r="N405" s="236"/>
      <c r="O405" s="236"/>
      <c r="P405" s="236"/>
      <c r="Q405" s="236"/>
      <c r="R405" s="236"/>
      <c r="S405" s="236"/>
      <c r="T405" s="236"/>
      <c r="U405" s="236"/>
      <c r="V405" s="236"/>
      <c r="W405" s="236"/>
      <c r="X405" s="236"/>
      <c r="Y405" s="236"/>
    </row>
    <row r="406" spans="7:25" ht="12.75">
      <c r="G406" s="236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  <c r="T406" s="236"/>
      <c r="U406" s="236"/>
      <c r="V406" s="236"/>
      <c r="W406" s="236"/>
      <c r="X406" s="236"/>
      <c r="Y406" s="236"/>
    </row>
    <row r="407" spans="7:25" ht="12.75">
      <c r="G407" s="236"/>
      <c r="H407" s="236"/>
      <c r="I407" s="236"/>
      <c r="J407" s="236"/>
      <c r="K407" s="236"/>
      <c r="L407" s="236"/>
      <c r="M407" s="236"/>
      <c r="N407" s="236"/>
      <c r="O407" s="236"/>
      <c r="P407" s="236"/>
      <c r="Q407" s="236"/>
      <c r="R407" s="236"/>
      <c r="S407" s="236"/>
      <c r="T407" s="236"/>
      <c r="U407" s="236"/>
      <c r="V407" s="236"/>
      <c r="W407" s="236"/>
      <c r="X407" s="236"/>
      <c r="Y407" s="236"/>
    </row>
    <row r="408" spans="7:25" ht="12.75">
      <c r="G408" s="236"/>
      <c r="H408" s="236"/>
      <c r="I408" s="236"/>
      <c r="J408" s="236"/>
      <c r="K408" s="236"/>
      <c r="L408" s="236"/>
      <c r="M408" s="236"/>
      <c r="N408" s="236"/>
      <c r="O408" s="236"/>
      <c r="P408" s="236"/>
      <c r="Q408" s="236"/>
      <c r="R408" s="236"/>
      <c r="S408" s="236"/>
      <c r="T408" s="236"/>
      <c r="U408" s="236"/>
      <c r="V408" s="236"/>
      <c r="W408" s="236"/>
      <c r="X408" s="236"/>
      <c r="Y408" s="236"/>
    </row>
    <row r="409" spans="7:25" ht="12.75">
      <c r="G409" s="236"/>
      <c r="H409" s="236"/>
      <c r="I409" s="236"/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  <c r="T409" s="236"/>
      <c r="U409" s="236"/>
      <c r="V409" s="236"/>
      <c r="W409" s="236"/>
      <c r="X409" s="236"/>
      <c r="Y409" s="236"/>
    </row>
    <row r="410" spans="7:25" ht="12.75">
      <c r="G410" s="236"/>
      <c r="H410" s="236"/>
      <c r="I410" s="236"/>
      <c r="J410" s="236"/>
      <c r="K410" s="236"/>
      <c r="L410" s="236"/>
      <c r="M410" s="236"/>
      <c r="N410" s="236"/>
      <c r="O410" s="236"/>
      <c r="P410" s="236"/>
      <c r="Q410" s="236"/>
      <c r="R410" s="236"/>
      <c r="S410" s="236"/>
      <c r="T410" s="236"/>
      <c r="U410" s="236"/>
      <c r="V410" s="236"/>
      <c r="W410" s="236"/>
      <c r="X410" s="236"/>
      <c r="Y410" s="236"/>
    </row>
    <row r="411" spans="7:25" ht="12.75">
      <c r="G411" s="236"/>
      <c r="H411" s="236"/>
      <c r="I411" s="236"/>
      <c r="J411" s="236"/>
      <c r="K411" s="236"/>
      <c r="L411" s="236"/>
      <c r="M411" s="236"/>
      <c r="N411" s="236"/>
      <c r="O411" s="236"/>
      <c r="P411" s="236"/>
      <c r="Q411" s="236"/>
      <c r="R411" s="236"/>
      <c r="S411" s="236"/>
      <c r="T411" s="236"/>
      <c r="U411" s="236"/>
      <c r="V411" s="236"/>
      <c r="W411" s="236"/>
      <c r="X411" s="236"/>
      <c r="Y411" s="236"/>
    </row>
    <row r="412" spans="7:25" ht="12.75">
      <c r="G412" s="236"/>
      <c r="H412" s="236"/>
      <c r="I412" s="236"/>
      <c r="J412" s="236"/>
      <c r="K412" s="236"/>
      <c r="L412" s="236"/>
      <c r="M412" s="236"/>
      <c r="N412" s="236"/>
      <c r="O412" s="236"/>
      <c r="P412" s="236"/>
      <c r="Q412" s="236"/>
      <c r="R412" s="236"/>
      <c r="S412" s="236"/>
      <c r="T412" s="236"/>
      <c r="U412" s="236"/>
      <c r="V412" s="236"/>
      <c r="W412" s="236"/>
      <c r="X412" s="236"/>
      <c r="Y412" s="236"/>
    </row>
    <row r="413" spans="7:25" ht="12.75">
      <c r="G413" s="236"/>
      <c r="H413" s="236"/>
      <c r="I413" s="236"/>
      <c r="J413" s="236"/>
      <c r="K413" s="236"/>
      <c r="L413" s="236"/>
      <c r="M413" s="236"/>
      <c r="N413" s="236"/>
      <c r="O413" s="236"/>
      <c r="P413" s="236"/>
      <c r="Q413" s="236"/>
      <c r="R413" s="236"/>
      <c r="S413" s="236"/>
      <c r="T413" s="236"/>
      <c r="U413" s="236"/>
      <c r="V413" s="236"/>
      <c r="W413" s="236"/>
      <c r="X413" s="236"/>
      <c r="Y413" s="236"/>
    </row>
    <row r="414" spans="7:25" ht="12.75">
      <c r="G414" s="236"/>
      <c r="H414" s="236"/>
      <c r="I414" s="236"/>
      <c r="J414" s="236"/>
      <c r="K414" s="236"/>
      <c r="L414" s="236"/>
      <c r="M414" s="236"/>
      <c r="N414" s="236"/>
      <c r="O414" s="236"/>
      <c r="P414" s="236"/>
      <c r="Q414" s="236"/>
      <c r="R414" s="236"/>
      <c r="S414" s="236"/>
      <c r="T414" s="236"/>
      <c r="U414" s="236"/>
      <c r="V414" s="236"/>
      <c r="W414" s="236"/>
      <c r="X414" s="236"/>
      <c r="Y414" s="236"/>
    </row>
    <row r="415" spans="7:25" ht="12.75">
      <c r="G415" s="236"/>
      <c r="H415" s="236"/>
      <c r="I415" s="236"/>
      <c r="J415" s="236"/>
      <c r="K415" s="236"/>
      <c r="L415" s="236"/>
      <c r="M415" s="236"/>
      <c r="N415" s="236"/>
      <c r="O415" s="236"/>
      <c r="P415" s="236"/>
      <c r="Q415" s="236"/>
      <c r="R415" s="236"/>
      <c r="S415" s="236"/>
      <c r="T415" s="236"/>
      <c r="U415" s="236"/>
      <c r="V415" s="236"/>
      <c r="W415" s="236"/>
      <c r="X415" s="236"/>
      <c r="Y415" s="236"/>
    </row>
    <row r="416" spans="7:25" ht="12.75">
      <c r="G416" s="236"/>
      <c r="H416" s="236"/>
      <c r="I416" s="236"/>
      <c r="J416" s="236"/>
      <c r="K416" s="236"/>
      <c r="L416" s="236"/>
      <c r="M416" s="236"/>
      <c r="N416" s="236"/>
      <c r="O416" s="236"/>
      <c r="P416" s="236"/>
      <c r="Q416" s="236"/>
      <c r="R416" s="236"/>
      <c r="S416" s="236"/>
      <c r="T416" s="236"/>
      <c r="U416" s="236"/>
      <c r="V416" s="236"/>
      <c r="W416" s="236"/>
      <c r="X416" s="236"/>
      <c r="Y416" s="236"/>
    </row>
    <row r="417" spans="7:25" ht="12.75">
      <c r="G417" s="236"/>
      <c r="H417" s="236"/>
      <c r="I417" s="236"/>
      <c r="J417" s="236"/>
      <c r="K417" s="236"/>
      <c r="L417" s="236"/>
      <c r="M417" s="236"/>
      <c r="N417" s="236"/>
      <c r="O417" s="236"/>
      <c r="P417" s="236"/>
      <c r="Q417" s="236"/>
      <c r="R417" s="236"/>
      <c r="S417" s="236"/>
      <c r="T417" s="236"/>
      <c r="U417" s="236"/>
      <c r="V417" s="236"/>
      <c r="W417" s="236"/>
      <c r="X417" s="236"/>
      <c r="Y417" s="236"/>
    </row>
    <row r="418" spans="7:25" ht="12.75">
      <c r="G418" s="236"/>
      <c r="H418" s="236"/>
      <c r="I418" s="236"/>
      <c r="J418" s="236"/>
      <c r="K418" s="236"/>
      <c r="L418" s="236"/>
      <c r="M418" s="236"/>
      <c r="N418" s="236"/>
      <c r="O418" s="236"/>
      <c r="P418" s="236"/>
      <c r="Q418" s="236"/>
      <c r="R418" s="236"/>
      <c r="S418" s="236"/>
      <c r="T418" s="236"/>
      <c r="U418" s="236"/>
      <c r="V418" s="236"/>
      <c r="W418" s="236"/>
      <c r="X418" s="236"/>
      <c r="Y418" s="236"/>
    </row>
    <row r="419" spans="7:25" ht="12.75">
      <c r="G419" s="236"/>
      <c r="H419" s="236"/>
      <c r="I419" s="236"/>
      <c r="J419" s="236"/>
      <c r="K419" s="236"/>
      <c r="L419" s="236"/>
      <c r="M419" s="236"/>
      <c r="N419" s="236"/>
      <c r="O419" s="236"/>
      <c r="P419" s="236"/>
      <c r="Q419" s="236"/>
      <c r="R419" s="236"/>
      <c r="S419" s="236"/>
      <c r="T419" s="236"/>
      <c r="U419" s="236"/>
      <c r="V419" s="236"/>
      <c r="W419" s="236"/>
      <c r="X419" s="236"/>
      <c r="Y419" s="236"/>
    </row>
    <row r="420" spans="7:25" ht="12.75">
      <c r="G420" s="236"/>
      <c r="H420" s="236"/>
      <c r="I420" s="236"/>
      <c r="J420" s="236"/>
      <c r="K420" s="236"/>
      <c r="L420" s="236"/>
      <c r="M420" s="236"/>
      <c r="N420" s="236"/>
      <c r="O420" s="236"/>
      <c r="P420" s="236"/>
      <c r="Q420" s="236"/>
      <c r="R420" s="236"/>
      <c r="S420" s="236"/>
      <c r="T420" s="236"/>
      <c r="U420" s="236"/>
      <c r="V420" s="236"/>
      <c r="W420" s="236"/>
      <c r="X420" s="236"/>
      <c r="Y420" s="236"/>
    </row>
    <row r="421" spans="7:25" ht="12.75">
      <c r="G421" s="236"/>
      <c r="H421" s="236"/>
      <c r="I421" s="236"/>
      <c r="J421" s="236"/>
      <c r="K421" s="236"/>
      <c r="L421" s="236"/>
      <c r="M421" s="236"/>
      <c r="N421" s="236"/>
      <c r="O421" s="236"/>
      <c r="P421" s="236"/>
      <c r="Q421" s="236"/>
      <c r="R421" s="236"/>
      <c r="S421" s="236"/>
      <c r="T421" s="236"/>
      <c r="U421" s="236"/>
      <c r="V421" s="236"/>
      <c r="W421" s="236"/>
      <c r="X421" s="236"/>
      <c r="Y421" s="236"/>
    </row>
    <row r="422" spans="7:25" ht="12.75">
      <c r="G422" s="236"/>
      <c r="H422" s="236"/>
      <c r="I422" s="236"/>
      <c r="J422" s="236"/>
      <c r="K422" s="236"/>
      <c r="L422" s="236"/>
      <c r="M422" s="236"/>
      <c r="N422" s="236"/>
      <c r="O422" s="236"/>
      <c r="P422" s="236"/>
      <c r="Q422" s="236"/>
      <c r="R422" s="236"/>
      <c r="S422" s="236"/>
      <c r="T422" s="236"/>
      <c r="U422" s="236"/>
      <c r="V422" s="236"/>
      <c r="W422" s="236"/>
      <c r="X422" s="236"/>
      <c r="Y422" s="236"/>
    </row>
    <row r="423" spans="7:25" ht="12.75">
      <c r="G423" s="236"/>
      <c r="H423" s="236"/>
      <c r="I423" s="236"/>
      <c r="J423" s="236"/>
      <c r="K423" s="236"/>
      <c r="L423" s="236"/>
      <c r="M423" s="236"/>
      <c r="N423" s="236"/>
      <c r="O423" s="236"/>
      <c r="P423" s="236"/>
      <c r="Q423" s="236"/>
      <c r="R423" s="236"/>
      <c r="S423" s="236"/>
      <c r="T423" s="236"/>
      <c r="U423" s="236"/>
      <c r="V423" s="236"/>
      <c r="W423" s="236"/>
      <c r="X423" s="236"/>
      <c r="Y423" s="236"/>
    </row>
    <row r="424" spans="7:25" ht="12.75">
      <c r="G424" s="236"/>
      <c r="H424" s="236"/>
      <c r="I424" s="236"/>
      <c r="J424" s="236"/>
      <c r="K424" s="236"/>
      <c r="L424" s="236"/>
      <c r="M424" s="236"/>
      <c r="N424" s="236"/>
      <c r="O424" s="236"/>
      <c r="P424" s="236"/>
      <c r="Q424" s="236"/>
      <c r="R424" s="236"/>
      <c r="S424" s="236"/>
      <c r="T424" s="236"/>
      <c r="U424" s="236"/>
      <c r="V424" s="236"/>
      <c r="W424" s="236"/>
      <c r="X424" s="236"/>
      <c r="Y424" s="236"/>
    </row>
  </sheetData>
  <sheetProtection password="C620" sheet="1"/>
  <mergeCells count="1020">
    <mergeCell ref="G381:K384"/>
    <mergeCell ref="S381:S384"/>
    <mergeCell ref="W381:W384"/>
    <mergeCell ref="X381:X384"/>
    <mergeCell ref="Y381:Y384"/>
    <mergeCell ref="H386:T386"/>
    <mergeCell ref="W377:W380"/>
    <mergeCell ref="X377:X380"/>
    <mergeCell ref="Y377:Y380"/>
    <mergeCell ref="I379:I380"/>
    <mergeCell ref="N377:N378"/>
    <mergeCell ref="O377:O378"/>
    <mergeCell ref="N379:N380"/>
    <mergeCell ref="O379:O380"/>
    <mergeCell ref="A377:A380"/>
    <mergeCell ref="B377:B380"/>
    <mergeCell ref="G377:G380"/>
    <mergeCell ref="I377:I378"/>
    <mergeCell ref="J377:K380"/>
    <mergeCell ref="S377:S380"/>
    <mergeCell ref="W373:W376"/>
    <mergeCell ref="X373:X376"/>
    <mergeCell ref="Y373:Y376"/>
    <mergeCell ref="I375:I376"/>
    <mergeCell ref="N373:N374"/>
    <mergeCell ref="O373:O374"/>
    <mergeCell ref="N375:N376"/>
    <mergeCell ref="O375:O376"/>
    <mergeCell ref="A373:A376"/>
    <mergeCell ref="B373:B376"/>
    <mergeCell ref="G373:G376"/>
    <mergeCell ref="I373:I374"/>
    <mergeCell ref="J373:K376"/>
    <mergeCell ref="S373:S376"/>
    <mergeCell ref="W369:W372"/>
    <mergeCell ref="X369:X372"/>
    <mergeCell ref="Y369:Y372"/>
    <mergeCell ref="I371:I372"/>
    <mergeCell ref="N369:N370"/>
    <mergeCell ref="O369:O370"/>
    <mergeCell ref="N371:N372"/>
    <mergeCell ref="O371:O372"/>
    <mergeCell ref="A369:A372"/>
    <mergeCell ref="B369:B372"/>
    <mergeCell ref="G369:G372"/>
    <mergeCell ref="I369:I370"/>
    <mergeCell ref="J369:K372"/>
    <mergeCell ref="S369:S372"/>
    <mergeCell ref="W365:W368"/>
    <mergeCell ref="X365:X368"/>
    <mergeCell ref="Y365:Y368"/>
    <mergeCell ref="I367:I368"/>
    <mergeCell ref="N365:N366"/>
    <mergeCell ref="O365:O366"/>
    <mergeCell ref="N367:N368"/>
    <mergeCell ref="O367:O368"/>
    <mergeCell ref="A365:A368"/>
    <mergeCell ref="B365:B368"/>
    <mergeCell ref="G365:G368"/>
    <mergeCell ref="I365:I366"/>
    <mergeCell ref="J365:K368"/>
    <mergeCell ref="S365:S368"/>
    <mergeCell ref="W361:W364"/>
    <mergeCell ref="X361:X364"/>
    <mergeCell ref="Y361:Y364"/>
    <mergeCell ref="I363:I364"/>
    <mergeCell ref="N361:N362"/>
    <mergeCell ref="O361:O362"/>
    <mergeCell ref="N363:N364"/>
    <mergeCell ref="O363:O364"/>
    <mergeCell ref="A361:A364"/>
    <mergeCell ref="B361:B364"/>
    <mergeCell ref="G361:G364"/>
    <mergeCell ref="I361:I362"/>
    <mergeCell ref="J361:K364"/>
    <mergeCell ref="S361:S364"/>
    <mergeCell ref="W357:W360"/>
    <mergeCell ref="X357:X360"/>
    <mergeCell ref="Y357:Y360"/>
    <mergeCell ref="I359:I360"/>
    <mergeCell ref="N357:N358"/>
    <mergeCell ref="O357:O358"/>
    <mergeCell ref="N359:N360"/>
    <mergeCell ref="O359:O360"/>
    <mergeCell ref="A357:A360"/>
    <mergeCell ref="B357:B360"/>
    <mergeCell ref="G357:G360"/>
    <mergeCell ref="I357:I358"/>
    <mergeCell ref="J357:K360"/>
    <mergeCell ref="S357:S360"/>
    <mergeCell ref="X353:X356"/>
    <mergeCell ref="Y353:Y356"/>
    <mergeCell ref="I355:I356"/>
    <mergeCell ref="N353:N354"/>
    <mergeCell ref="O353:O354"/>
    <mergeCell ref="N355:N356"/>
    <mergeCell ref="O355:O356"/>
    <mergeCell ref="X349:X352"/>
    <mergeCell ref="Y349:Y352"/>
    <mergeCell ref="I351:I352"/>
    <mergeCell ref="A353:A356"/>
    <mergeCell ref="B353:B356"/>
    <mergeCell ref="G353:G356"/>
    <mergeCell ref="I353:I354"/>
    <mergeCell ref="J353:K356"/>
    <mergeCell ref="S353:S356"/>
    <mergeCell ref="W353:W356"/>
    <mergeCell ref="B349:B352"/>
    <mergeCell ref="G349:G352"/>
    <mergeCell ref="I349:I350"/>
    <mergeCell ref="J349:K352"/>
    <mergeCell ref="S349:S352"/>
    <mergeCell ref="W349:W352"/>
    <mergeCell ref="N349:N350"/>
    <mergeCell ref="O349:O350"/>
    <mergeCell ref="P349:P350"/>
    <mergeCell ref="N351:N352"/>
    <mergeCell ref="A343:A344"/>
    <mergeCell ref="I343:I344"/>
    <mergeCell ref="G340:G344"/>
    <mergeCell ref="I341:I342"/>
    <mergeCell ref="S341:S344"/>
    <mergeCell ref="W341:W344"/>
    <mergeCell ref="E336:E391"/>
    <mergeCell ref="I337:K337"/>
    <mergeCell ref="G345:K348"/>
    <mergeCell ref="A349:A352"/>
    <mergeCell ref="M337:N337"/>
    <mergeCell ref="U337:X337"/>
    <mergeCell ref="I339:K339"/>
    <mergeCell ref="Y341:Y344"/>
    <mergeCell ref="X341:X344"/>
    <mergeCell ref="J341:K344"/>
    <mergeCell ref="N341:N342"/>
    <mergeCell ref="O341:O342"/>
    <mergeCell ref="V338:Y338"/>
    <mergeCell ref="N321:N322"/>
    <mergeCell ref="O321:O322"/>
    <mergeCell ref="M339:N339"/>
    <mergeCell ref="W339:X339"/>
    <mergeCell ref="G325:K328"/>
    <mergeCell ref="S325:S328"/>
    <mergeCell ref="W325:W328"/>
    <mergeCell ref="X325:X328"/>
    <mergeCell ref="N323:N324"/>
    <mergeCell ref="O323:O324"/>
    <mergeCell ref="A321:A324"/>
    <mergeCell ref="B321:B324"/>
    <mergeCell ref="G321:G324"/>
    <mergeCell ref="I321:I322"/>
    <mergeCell ref="J321:K324"/>
    <mergeCell ref="Y325:Y328"/>
    <mergeCell ref="S321:S324"/>
    <mergeCell ref="W321:W324"/>
    <mergeCell ref="X321:X324"/>
    <mergeCell ref="Y321:Y324"/>
    <mergeCell ref="W317:W320"/>
    <mergeCell ref="X317:X320"/>
    <mergeCell ref="Y317:Y320"/>
    <mergeCell ref="I319:I320"/>
    <mergeCell ref="N317:N318"/>
    <mergeCell ref="O317:O318"/>
    <mergeCell ref="N319:N320"/>
    <mergeCell ref="O319:O320"/>
    <mergeCell ref="A317:A320"/>
    <mergeCell ref="B317:B320"/>
    <mergeCell ref="G317:G320"/>
    <mergeCell ref="I317:I318"/>
    <mergeCell ref="J317:K320"/>
    <mergeCell ref="S317:S320"/>
    <mergeCell ref="W313:W316"/>
    <mergeCell ref="X313:X316"/>
    <mergeCell ref="Y313:Y316"/>
    <mergeCell ref="I315:I316"/>
    <mergeCell ref="N313:N314"/>
    <mergeCell ref="O313:O314"/>
    <mergeCell ref="N315:N316"/>
    <mergeCell ref="O315:O316"/>
    <mergeCell ref="A313:A316"/>
    <mergeCell ref="B313:B316"/>
    <mergeCell ref="G313:G316"/>
    <mergeCell ref="I313:I314"/>
    <mergeCell ref="J313:K316"/>
    <mergeCell ref="S313:S316"/>
    <mergeCell ref="W309:W312"/>
    <mergeCell ref="X309:X312"/>
    <mergeCell ref="Y309:Y312"/>
    <mergeCell ref="I311:I312"/>
    <mergeCell ref="N309:N310"/>
    <mergeCell ref="O309:O310"/>
    <mergeCell ref="N311:N312"/>
    <mergeCell ref="O311:O312"/>
    <mergeCell ref="A309:A312"/>
    <mergeCell ref="B309:B312"/>
    <mergeCell ref="G309:G312"/>
    <mergeCell ref="I309:I310"/>
    <mergeCell ref="J309:K312"/>
    <mergeCell ref="S309:S312"/>
    <mergeCell ref="W305:W308"/>
    <mergeCell ref="X305:X308"/>
    <mergeCell ref="Y305:Y308"/>
    <mergeCell ref="I307:I308"/>
    <mergeCell ref="N305:N306"/>
    <mergeCell ref="O305:O306"/>
    <mergeCell ref="N307:N308"/>
    <mergeCell ref="O307:O308"/>
    <mergeCell ref="A305:A308"/>
    <mergeCell ref="B305:B308"/>
    <mergeCell ref="G305:G308"/>
    <mergeCell ref="I305:I306"/>
    <mergeCell ref="J305:K308"/>
    <mergeCell ref="S305:S308"/>
    <mergeCell ref="E280:E335"/>
    <mergeCell ref="I281:K281"/>
    <mergeCell ref="G289:K292"/>
    <mergeCell ref="A293:A296"/>
    <mergeCell ref="S301:S304"/>
    <mergeCell ref="W301:W304"/>
    <mergeCell ref="X301:X304"/>
    <mergeCell ref="Y301:Y304"/>
    <mergeCell ref="I303:I304"/>
    <mergeCell ref="N301:N302"/>
    <mergeCell ref="O301:O302"/>
    <mergeCell ref="N303:N304"/>
    <mergeCell ref="O303:O304"/>
    <mergeCell ref="S297:S300"/>
    <mergeCell ref="W297:W300"/>
    <mergeCell ref="X297:X300"/>
    <mergeCell ref="Y297:Y300"/>
    <mergeCell ref="I299:I300"/>
    <mergeCell ref="N297:N298"/>
    <mergeCell ref="O297:O298"/>
    <mergeCell ref="N299:N300"/>
    <mergeCell ref="O299:O300"/>
    <mergeCell ref="S293:S296"/>
    <mergeCell ref="W293:W296"/>
    <mergeCell ref="X293:X296"/>
    <mergeCell ref="Y293:Y296"/>
    <mergeCell ref="I295:I296"/>
    <mergeCell ref="A297:A300"/>
    <mergeCell ref="B297:B300"/>
    <mergeCell ref="G297:G300"/>
    <mergeCell ref="I297:I298"/>
    <mergeCell ref="J297:K300"/>
    <mergeCell ref="B293:B296"/>
    <mergeCell ref="G293:G296"/>
    <mergeCell ref="I293:I294"/>
    <mergeCell ref="J293:K296"/>
    <mergeCell ref="A301:A304"/>
    <mergeCell ref="B301:B304"/>
    <mergeCell ref="G301:G304"/>
    <mergeCell ref="I301:I302"/>
    <mergeCell ref="J301:K304"/>
    <mergeCell ref="U281:X281"/>
    <mergeCell ref="I283:K283"/>
    <mergeCell ref="Y285:Y288"/>
    <mergeCell ref="A287:A288"/>
    <mergeCell ref="I287:I288"/>
    <mergeCell ref="G284:G288"/>
    <mergeCell ref="I285:I286"/>
    <mergeCell ref="S285:S288"/>
    <mergeCell ref="W285:W288"/>
    <mergeCell ref="X285:X288"/>
    <mergeCell ref="N265:N266"/>
    <mergeCell ref="O265:O266"/>
    <mergeCell ref="M283:N283"/>
    <mergeCell ref="W283:X283"/>
    <mergeCell ref="G269:K272"/>
    <mergeCell ref="S269:S272"/>
    <mergeCell ref="W269:W272"/>
    <mergeCell ref="X269:X272"/>
    <mergeCell ref="H274:T274"/>
    <mergeCell ref="M281:N281"/>
    <mergeCell ref="A265:A268"/>
    <mergeCell ref="B265:B268"/>
    <mergeCell ref="G265:G268"/>
    <mergeCell ref="I265:I266"/>
    <mergeCell ref="J265:K268"/>
    <mergeCell ref="Y269:Y272"/>
    <mergeCell ref="S265:S268"/>
    <mergeCell ref="W265:W268"/>
    <mergeCell ref="X265:X268"/>
    <mergeCell ref="Y265:Y268"/>
    <mergeCell ref="W261:W264"/>
    <mergeCell ref="X261:X264"/>
    <mergeCell ref="Y261:Y264"/>
    <mergeCell ref="I263:I264"/>
    <mergeCell ref="N261:N262"/>
    <mergeCell ref="O261:O262"/>
    <mergeCell ref="N263:N264"/>
    <mergeCell ref="O263:O264"/>
    <mergeCell ref="A261:A264"/>
    <mergeCell ref="B261:B264"/>
    <mergeCell ref="G261:G264"/>
    <mergeCell ref="I261:I262"/>
    <mergeCell ref="J261:K264"/>
    <mergeCell ref="S261:S264"/>
    <mergeCell ref="W257:W260"/>
    <mergeCell ref="X257:X260"/>
    <mergeCell ref="Y257:Y260"/>
    <mergeCell ref="I259:I260"/>
    <mergeCell ref="N257:N258"/>
    <mergeCell ref="O257:O258"/>
    <mergeCell ref="N259:N260"/>
    <mergeCell ref="O259:O260"/>
    <mergeCell ref="A257:A260"/>
    <mergeCell ref="B257:B260"/>
    <mergeCell ref="G257:G260"/>
    <mergeCell ref="I257:I258"/>
    <mergeCell ref="J257:K260"/>
    <mergeCell ref="S257:S260"/>
    <mergeCell ref="W253:W256"/>
    <mergeCell ref="X253:X256"/>
    <mergeCell ref="Y253:Y256"/>
    <mergeCell ref="I255:I256"/>
    <mergeCell ref="N253:N254"/>
    <mergeCell ref="O253:O254"/>
    <mergeCell ref="N255:N256"/>
    <mergeCell ref="O255:O256"/>
    <mergeCell ref="A253:A256"/>
    <mergeCell ref="B253:B256"/>
    <mergeCell ref="G253:G256"/>
    <mergeCell ref="I253:I254"/>
    <mergeCell ref="J253:K256"/>
    <mergeCell ref="S253:S256"/>
    <mergeCell ref="W249:W252"/>
    <mergeCell ref="X249:X252"/>
    <mergeCell ref="Y249:Y252"/>
    <mergeCell ref="I251:I252"/>
    <mergeCell ref="N249:N250"/>
    <mergeCell ref="O249:O250"/>
    <mergeCell ref="N251:N252"/>
    <mergeCell ref="O251:O252"/>
    <mergeCell ref="A249:A252"/>
    <mergeCell ref="B249:B252"/>
    <mergeCell ref="G249:G252"/>
    <mergeCell ref="I249:I250"/>
    <mergeCell ref="J249:K252"/>
    <mergeCell ref="S249:S252"/>
    <mergeCell ref="W245:W248"/>
    <mergeCell ref="X245:X248"/>
    <mergeCell ref="Y245:Y248"/>
    <mergeCell ref="I247:I248"/>
    <mergeCell ref="N245:N246"/>
    <mergeCell ref="O245:O246"/>
    <mergeCell ref="N247:N248"/>
    <mergeCell ref="O247:O248"/>
    <mergeCell ref="A245:A248"/>
    <mergeCell ref="B245:B248"/>
    <mergeCell ref="G245:G248"/>
    <mergeCell ref="I245:I246"/>
    <mergeCell ref="J245:K248"/>
    <mergeCell ref="S245:S248"/>
    <mergeCell ref="S241:S244"/>
    <mergeCell ref="W241:W244"/>
    <mergeCell ref="X241:X244"/>
    <mergeCell ref="Y241:Y244"/>
    <mergeCell ref="I243:I244"/>
    <mergeCell ref="N241:N242"/>
    <mergeCell ref="O241:O242"/>
    <mergeCell ref="N243:N244"/>
    <mergeCell ref="O243:O244"/>
    <mergeCell ref="S237:S240"/>
    <mergeCell ref="W237:W240"/>
    <mergeCell ref="X237:X240"/>
    <mergeCell ref="Y237:Y240"/>
    <mergeCell ref="I239:I240"/>
    <mergeCell ref="A241:A244"/>
    <mergeCell ref="B241:B244"/>
    <mergeCell ref="G241:G244"/>
    <mergeCell ref="I241:I242"/>
    <mergeCell ref="J241:K244"/>
    <mergeCell ref="A237:A240"/>
    <mergeCell ref="B237:B240"/>
    <mergeCell ref="G237:G240"/>
    <mergeCell ref="I237:I238"/>
    <mergeCell ref="J237:K240"/>
    <mergeCell ref="I227:K227"/>
    <mergeCell ref="J229:K232"/>
    <mergeCell ref="Y229:Y232"/>
    <mergeCell ref="A231:A232"/>
    <mergeCell ref="I231:I232"/>
    <mergeCell ref="G228:G232"/>
    <mergeCell ref="I229:I230"/>
    <mergeCell ref="S229:S232"/>
    <mergeCell ref="W229:W232"/>
    <mergeCell ref="X229:X232"/>
    <mergeCell ref="E224:E279"/>
    <mergeCell ref="N237:N238"/>
    <mergeCell ref="W227:X227"/>
    <mergeCell ref="G213:K216"/>
    <mergeCell ref="S213:S216"/>
    <mergeCell ref="W213:W216"/>
    <mergeCell ref="X213:X216"/>
    <mergeCell ref="M225:N225"/>
    <mergeCell ref="U225:X225"/>
    <mergeCell ref="I225:K225"/>
    <mergeCell ref="A209:A212"/>
    <mergeCell ref="B209:B212"/>
    <mergeCell ref="G209:G212"/>
    <mergeCell ref="I209:I210"/>
    <mergeCell ref="J209:K212"/>
    <mergeCell ref="Y213:Y216"/>
    <mergeCell ref="S209:S212"/>
    <mergeCell ref="W209:W212"/>
    <mergeCell ref="X209:X212"/>
    <mergeCell ref="Y209:Y212"/>
    <mergeCell ref="W205:W208"/>
    <mergeCell ref="X205:X208"/>
    <mergeCell ref="Y205:Y208"/>
    <mergeCell ref="I207:I208"/>
    <mergeCell ref="N205:N206"/>
    <mergeCell ref="O205:O206"/>
    <mergeCell ref="N207:N208"/>
    <mergeCell ref="O207:O208"/>
    <mergeCell ref="A205:A208"/>
    <mergeCell ref="B205:B208"/>
    <mergeCell ref="G205:G208"/>
    <mergeCell ref="I205:I206"/>
    <mergeCell ref="J205:K208"/>
    <mergeCell ref="S205:S208"/>
    <mergeCell ref="W201:W204"/>
    <mergeCell ref="X201:X204"/>
    <mergeCell ref="Y201:Y204"/>
    <mergeCell ref="I203:I204"/>
    <mergeCell ref="N201:N202"/>
    <mergeCell ref="O201:O202"/>
    <mergeCell ref="N203:N204"/>
    <mergeCell ref="O203:O204"/>
    <mergeCell ref="A201:A204"/>
    <mergeCell ref="B201:B204"/>
    <mergeCell ref="G201:G204"/>
    <mergeCell ref="I201:I202"/>
    <mergeCell ref="J201:K204"/>
    <mergeCell ref="S201:S204"/>
    <mergeCell ref="W197:W200"/>
    <mergeCell ref="X197:X200"/>
    <mergeCell ref="Y197:Y200"/>
    <mergeCell ref="I199:I200"/>
    <mergeCell ref="N197:N198"/>
    <mergeCell ref="O197:O198"/>
    <mergeCell ref="N199:N200"/>
    <mergeCell ref="O199:O200"/>
    <mergeCell ref="A197:A200"/>
    <mergeCell ref="B197:B200"/>
    <mergeCell ref="G197:G200"/>
    <mergeCell ref="I197:I198"/>
    <mergeCell ref="J197:K200"/>
    <mergeCell ref="S197:S200"/>
    <mergeCell ref="W193:W196"/>
    <mergeCell ref="X193:X196"/>
    <mergeCell ref="Y193:Y196"/>
    <mergeCell ref="I195:I196"/>
    <mergeCell ref="N193:N194"/>
    <mergeCell ref="O193:O194"/>
    <mergeCell ref="N195:N196"/>
    <mergeCell ref="O195:O196"/>
    <mergeCell ref="A193:A196"/>
    <mergeCell ref="B193:B196"/>
    <mergeCell ref="G193:G196"/>
    <mergeCell ref="I193:I194"/>
    <mergeCell ref="J193:K196"/>
    <mergeCell ref="S193:S196"/>
    <mergeCell ref="W189:W192"/>
    <mergeCell ref="X189:X192"/>
    <mergeCell ref="Y189:Y192"/>
    <mergeCell ref="I191:I192"/>
    <mergeCell ref="N189:N190"/>
    <mergeCell ref="O189:O190"/>
    <mergeCell ref="N191:N192"/>
    <mergeCell ref="O191:O192"/>
    <mergeCell ref="A189:A192"/>
    <mergeCell ref="B189:B192"/>
    <mergeCell ref="G189:G192"/>
    <mergeCell ref="I189:I190"/>
    <mergeCell ref="J189:K192"/>
    <mergeCell ref="S189:S192"/>
    <mergeCell ref="Y185:Y188"/>
    <mergeCell ref="I187:I188"/>
    <mergeCell ref="N185:N186"/>
    <mergeCell ref="O185:O186"/>
    <mergeCell ref="N187:N188"/>
    <mergeCell ref="O187:O188"/>
    <mergeCell ref="Y181:Y184"/>
    <mergeCell ref="I183:I184"/>
    <mergeCell ref="A185:A188"/>
    <mergeCell ref="B185:B188"/>
    <mergeCell ref="G185:G188"/>
    <mergeCell ref="I185:I186"/>
    <mergeCell ref="J185:K188"/>
    <mergeCell ref="S185:S188"/>
    <mergeCell ref="W185:W188"/>
    <mergeCell ref="X185:X188"/>
    <mergeCell ref="W181:W184"/>
    <mergeCell ref="N181:N182"/>
    <mergeCell ref="O181:O182"/>
    <mergeCell ref="P181:P182"/>
    <mergeCell ref="N183:N184"/>
    <mergeCell ref="X181:X184"/>
    <mergeCell ref="W173:W176"/>
    <mergeCell ref="E168:E223"/>
    <mergeCell ref="I169:K169"/>
    <mergeCell ref="G177:K180"/>
    <mergeCell ref="A181:A184"/>
    <mergeCell ref="B181:B184"/>
    <mergeCell ref="G181:G184"/>
    <mergeCell ref="I181:I182"/>
    <mergeCell ref="J181:K184"/>
    <mergeCell ref="S181:S184"/>
    <mergeCell ref="M169:N169"/>
    <mergeCell ref="U169:X169"/>
    <mergeCell ref="I171:K171"/>
    <mergeCell ref="Y173:Y176"/>
    <mergeCell ref="X173:X176"/>
    <mergeCell ref="A175:A176"/>
    <mergeCell ref="I175:I176"/>
    <mergeCell ref="G172:G176"/>
    <mergeCell ref="I173:I174"/>
    <mergeCell ref="S173:S176"/>
    <mergeCell ref="N153:N154"/>
    <mergeCell ref="O153:O154"/>
    <mergeCell ref="M171:N171"/>
    <mergeCell ref="W171:X171"/>
    <mergeCell ref="G157:K160"/>
    <mergeCell ref="S157:S160"/>
    <mergeCell ref="W157:W160"/>
    <mergeCell ref="X157:X160"/>
    <mergeCell ref="N155:N156"/>
    <mergeCell ref="O155:O156"/>
    <mergeCell ref="A153:A156"/>
    <mergeCell ref="B153:B156"/>
    <mergeCell ref="G153:G156"/>
    <mergeCell ref="I153:I154"/>
    <mergeCell ref="J153:K156"/>
    <mergeCell ref="Y157:Y160"/>
    <mergeCell ref="S153:S156"/>
    <mergeCell ref="W153:W156"/>
    <mergeCell ref="X153:X156"/>
    <mergeCell ref="Y153:Y156"/>
    <mergeCell ref="W149:W152"/>
    <mergeCell ref="X149:X152"/>
    <mergeCell ref="Y149:Y152"/>
    <mergeCell ref="I151:I152"/>
    <mergeCell ref="N149:N150"/>
    <mergeCell ref="O149:O150"/>
    <mergeCell ref="N151:N152"/>
    <mergeCell ref="O151:O152"/>
    <mergeCell ref="A149:A152"/>
    <mergeCell ref="B149:B152"/>
    <mergeCell ref="G149:G152"/>
    <mergeCell ref="I149:I150"/>
    <mergeCell ref="J149:K152"/>
    <mergeCell ref="S149:S152"/>
    <mergeCell ref="W145:W148"/>
    <mergeCell ref="X145:X148"/>
    <mergeCell ref="Y145:Y148"/>
    <mergeCell ref="I147:I148"/>
    <mergeCell ref="N145:N146"/>
    <mergeCell ref="O145:O146"/>
    <mergeCell ref="N147:N148"/>
    <mergeCell ref="O147:O148"/>
    <mergeCell ref="A145:A148"/>
    <mergeCell ref="B145:B148"/>
    <mergeCell ref="G145:G148"/>
    <mergeCell ref="I145:I146"/>
    <mergeCell ref="J145:K148"/>
    <mergeCell ref="S145:S148"/>
    <mergeCell ref="W141:W144"/>
    <mergeCell ref="X141:X144"/>
    <mergeCell ref="Y141:Y144"/>
    <mergeCell ref="I143:I144"/>
    <mergeCell ref="N141:N142"/>
    <mergeCell ref="O141:O142"/>
    <mergeCell ref="N143:N144"/>
    <mergeCell ref="O143:O144"/>
    <mergeCell ref="A141:A144"/>
    <mergeCell ref="B141:B144"/>
    <mergeCell ref="G141:G144"/>
    <mergeCell ref="I141:I142"/>
    <mergeCell ref="J141:K144"/>
    <mergeCell ref="S141:S144"/>
    <mergeCell ref="W137:W140"/>
    <mergeCell ref="X137:X140"/>
    <mergeCell ref="Y137:Y140"/>
    <mergeCell ref="I139:I140"/>
    <mergeCell ref="N137:N138"/>
    <mergeCell ref="O137:O138"/>
    <mergeCell ref="N139:N140"/>
    <mergeCell ref="O139:O140"/>
    <mergeCell ref="A137:A140"/>
    <mergeCell ref="B137:B140"/>
    <mergeCell ref="G137:G140"/>
    <mergeCell ref="I137:I138"/>
    <mergeCell ref="J137:K140"/>
    <mergeCell ref="S137:S140"/>
    <mergeCell ref="W133:W136"/>
    <mergeCell ref="X133:X136"/>
    <mergeCell ref="Y133:Y136"/>
    <mergeCell ref="I135:I136"/>
    <mergeCell ref="N133:N134"/>
    <mergeCell ref="O133:O134"/>
    <mergeCell ref="N135:N136"/>
    <mergeCell ref="O135:O136"/>
    <mergeCell ref="A133:A136"/>
    <mergeCell ref="B133:B136"/>
    <mergeCell ref="G133:G136"/>
    <mergeCell ref="I133:I134"/>
    <mergeCell ref="J133:K136"/>
    <mergeCell ref="S133:S136"/>
    <mergeCell ref="W129:W132"/>
    <mergeCell ref="X129:X132"/>
    <mergeCell ref="Y129:Y132"/>
    <mergeCell ref="I131:I132"/>
    <mergeCell ref="N129:N130"/>
    <mergeCell ref="O129:O130"/>
    <mergeCell ref="N131:N132"/>
    <mergeCell ref="O131:O132"/>
    <mergeCell ref="Y125:Y128"/>
    <mergeCell ref="I127:I128"/>
    <mergeCell ref="N127:N128"/>
    <mergeCell ref="O127:O128"/>
    <mergeCell ref="P127:P128"/>
    <mergeCell ref="A129:A132"/>
    <mergeCell ref="B129:B132"/>
    <mergeCell ref="G129:G132"/>
    <mergeCell ref="I129:I130"/>
    <mergeCell ref="J129:K132"/>
    <mergeCell ref="W117:W120"/>
    <mergeCell ref="E112:E167"/>
    <mergeCell ref="I113:K113"/>
    <mergeCell ref="G121:K124"/>
    <mergeCell ref="A125:A128"/>
    <mergeCell ref="B125:B128"/>
    <mergeCell ref="G125:G128"/>
    <mergeCell ref="I125:I126"/>
    <mergeCell ref="J125:K128"/>
    <mergeCell ref="S129:S132"/>
    <mergeCell ref="M113:N113"/>
    <mergeCell ref="U113:X113"/>
    <mergeCell ref="I115:K115"/>
    <mergeCell ref="Y117:Y120"/>
    <mergeCell ref="X117:X120"/>
    <mergeCell ref="A119:A120"/>
    <mergeCell ref="I119:I120"/>
    <mergeCell ref="G116:G120"/>
    <mergeCell ref="I117:I118"/>
    <mergeCell ref="S117:S120"/>
    <mergeCell ref="I99:I100"/>
    <mergeCell ref="N97:N98"/>
    <mergeCell ref="O97:O98"/>
    <mergeCell ref="M115:N115"/>
    <mergeCell ref="W115:X115"/>
    <mergeCell ref="G101:K104"/>
    <mergeCell ref="S101:S104"/>
    <mergeCell ref="W101:W104"/>
    <mergeCell ref="X101:X104"/>
    <mergeCell ref="H106:T106"/>
    <mergeCell ref="A97:A100"/>
    <mergeCell ref="B97:B100"/>
    <mergeCell ref="G97:G100"/>
    <mergeCell ref="I97:I98"/>
    <mergeCell ref="J97:K100"/>
    <mergeCell ref="Y101:Y104"/>
    <mergeCell ref="S97:S100"/>
    <mergeCell ref="W97:W100"/>
    <mergeCell ref="X97:X100"/>
    <mergeCell ref="Y97:Y100"/>
    <mergeCell ref="W93:W96"/>
    <mergeCell ref="X93:X96"/>
    <mergeCell ref="Y93:Y96"/>
    <mergeCell ref="I95:I96"/>
    <mergeCell ref="N93:N94"/>
    <mergeCell ref="O93:O94"/>
    <mergeCell ref="N95:N96"/>
    <mergeCell ref="O95:O96"/>
    <mergeCell ref="A93:A96"/>
    <mergeCell ref="B93:B96"/>
    <mergeCell ref="G93:G96"/>
    <mergeCell ref="I93:I94"/>
    <mergeCell ref="J93:K96"/>
    <mergeCell ref="S93:S96"/>
    <mergeCell ref="W89:W92"/>
    <mergeCell ref="X89:X92"/>
    <mergeCell ref="Y89:Y92"/>
    <mergeCell ref="I91:I92"/>
    <mergeCell ref="N89:N90"/>
    <mergeCell ref="O89:O90"/>
    <mergeCell ref="N91:N92"/>
    <mergeCell ref="O91:O92"/>
    <mergeCell ref="A89:A92"/>
    <mergeCell ref="B89:B92"/>
    <mergeCell ref="G89:G92"/>
    <mergeCell ref="I89:I90"/>
    <mergeCell ref="J89:K92"/>
    <mergeCell ref="S89:S92"/>
    <mergeCell ref="W85:W88"/>
    <mergeCell ref="X85:X88"/>
    <mergeCell ref="Y85:Y88"/>
    <mergeCell ref="I87:I88"/>
    <mergeCell ref="N85:N86"/>
    <mergeCell ref="O85:O86"/>
    <mergeCell ref="N87:N88"/>
    <mergeCell ref="O87:O88"/>
    <mergeCell ref="A85:A88"/>
    <mergeCell ref="B85:B88"/>
    <mergeCell ref="G85:G88"/>
    <mergeCell ref="I85:I86"/>
    <mergeCell ref="J85:K88"/>
    <mergeCell ref="S85:S88"/>
    <mergeCell ref="W81:W84"/>
    <mergeCell ref="X81:X84"/>
    <mergeCell ref="Y81:Y84"/>
    <mergeCell ref="I83:I84"/>
    <mergeCell ref="N81:N82"/>
    <mergeCell ref="O81:O82"/>
    <mergeCell ref="N83:N84"/>
    <mergeCell ref="O83:O84"/>
    <mergeCell ref="A81:A84"/>
    <mergeCell ref="B81:B84"/>
    <mergeCell ref="G81:G84"/>
    <mergeCell ref="I81:I82"/>
    <mergeCell ref="J81:K84"/>
    <mergeCell ref="S81:S84"/>
    <mergeCell ref="W77:W80"/>
    <mergeCell ref="X77:X80"/>
    <mergeCell ref="Y77:Y80"/>
    <mergeCell ref="I79:I80"/>
    <mergeCell ref="N77:N78"/>
    <mergeCell ref="O77:O78"/>
    <mergeCell ref="N79:N80"/>
    <mergeCell ref="O79:O80"/>
    <mergeCell ref="W73:W76"/>
    <mergeCell ref="X73:X76"/>
    <mergeCell ref="Y73:Y76"/>
    <mergeCell ref="I75:I76"/>
    <mergeCell ref="A77:A80"/>
    <mergeCell ref="B77:B80"/>
    <mergeCell ref="G77:G80"/>
    <mergeCell ref="I77:I78"/>
    <mergeCell ref="J77:K80"/>
    <mergeCell ref="S77:S80"/>
    <mergeCell ref="A73:A76"/>
    <mergeCell ref="B73:B76"/>
    <mergeCell ref="G73:G76"/>
    <mergeCell ref="I73:I74"/>
    <mergeCell ref="J73:K76"/>
    <mergeCell ref="S73:S76"/>
    <mergeCell ref="N75:N76"/>
    <mergeCell ref="O75:O76"/>
    <mergeCell ref="N73:N74"/>
    <mergeCell ref="O73:O74"/>
    <mergeCell ref="X69:X72"/>
    <mergeCell ref="Y69:Y72"/>
    <mergeCell ref="I71:I72"/>
    <mergeCell ref="N69:N70"/>
    <mergeCell ref="O69:O70"/>
    <mergeCell ref="P69:P70"/>
    <mergeCell ref="N71:N72"/>
    <mergeCell ref="O71:O72"/>
    <mergeCell ref="W65:W68"/>
    <mergeCell ref="X65:X68"/>
    <mergeCell ref="Y65:Y68"/>
    <mergeCell ref="A69:A72"/>
    <mergeCell ref="B69:B72"/>
    <mergeCell ref="G69:G72"/>
    <mergeCell ref="I69:I70"/>
    <mergeCell ref="J69:K72"/>
    <mergeCell ref="S69:S72"/>
    <mergeCell ref="W69:W72"/>
    <mergeCell ref="A63:A64"/>
    <mergeCell ref="I63:I64"/>
    <mergeCell ref="G60:G64"/>
    <mergeCell ref="I61:I62"/>
    <mergeCell ref="S61:S64"/>
    <mergeCell ref="W61:W64"/>
    <mergeCell ref="E56:E111"/>
    <mergeCell ref="I57:K57"/>
    <mergeCell ref="G65:K68"/>
    <mergeCell ref="S65:S68"/>
    <mergeCell ref="U57:X57"/>
    <mergeCell ref="I59:K59"/>
    <mergeCell ref="M59:N59"/>
    <mergeCell ref="W59:X59"/>
    <mergeCell ref="Y61:Y64"/>
    <mergeCell ref="X61:X64"/>
    <mergeCell ref="J61:K64"/>
    <mergeCell ref="N61:N62"/>
    <mergeCell ref="O61:O62"/>
    <mergeCell ref="X41:X44"/>
    <mergeCell ref="Y41:Y44"/>
    <mergeCell ref="O41:O42"/>
    <mergeCell ref="O43:O44"/>
    <mergeCell ref="G45:K48"/>
    <mergeCell ref="S45:S48"/>
    <mergeCell ref="W45:W48"/>
    <mergeCell ref="X45:X48"/>
    <mergeCell ref="Y45:Y48"/>
    <mergeCell ref="A41:A44"/>
    <mergeCell ref="B41:B44"/>
    <mergeCell ref="G41:G44"/>
    <mergeCell ref="J41:K44"/>
    <mergeCell ref="S41:S44"/>
    <mergeCell ref="W41:W44"/>
    <mergeCell ref="N43:N44"/>
    <mergeCell ref="I41:I42"/>
    <mergeCell ref="I43:I44"/>
    <mergeCell ref="S37:S40"/>
    <mergeCell ref="N19:N20"/>
    <mergeCell ref="N23:N24"/>
    <mergeCell ref="N27:N28"/>
    <mergeCell ref="N29:N30"/>
    <mergeCell ref="N31:N32"/>
    <mergeCell ref="S33:S36"/>
    <mergeCell ref="S21:S24"/>
    <mergeCell ref="S17:S20"/>
    <mergeCell ref="O25:O26"/>
    <mergeCell ref="W37:W40"/>
    <mergeCell ref="X37:X40"/>
    <mergeCell ref="Y37:Y40"/>
    <mergeCell ref="A37:A40"/>
    <mergeCell ref="B37:B40"/>
    <mergeCell ref="G37:G40"/>
    <mergeCell ref="J37:K40"/>
    <mergeCell ref="I37:I38"/>
    <mergeCell ref="I39:I40"/>
    <mergeCell ref="N37:N38"/>
    <mergeCell ref="W33:W36"/>
    <mergeCell ref="X33:X36"/>
    <mergeCell ref="Y33:Y36"/>
    <mergeCell ref="A33:A36"/>
    <mergeCell ref="B33:B36"/>
    <mergeCell ref="G33:G36"/>
    <mergeCell ref="J33:K36"/>
    <mergeCell ref="N33:N34"/>
    <mergeCell ref="N35:N36"/>
    <mergeCell ref="I35:I36"/>
    <mergeCell ref="X29:X32"/>
    <mergeCell ref="Y29:Y32"/>
    <mergeCell ref="A29:A32"/>
    <mergeCell ref="B29:B32"/>
    <mergeCell ref="G29:G32"/>
    <mergeCell ref="J29:K32"/>
    <mergeCell ref="S29:S32"/>
    <mergeCell ref="W29:W32"/>
    <mergeCell ref="O29:O30"/>
    <mergeCell ref="I29:I30"/>
    <mergeCell ref="W25:W28"/>
    <mergeCell ref="X25:X28"/>
    <mergeCell ref="Y25:Y28"/>
    <mergeCell ref="A25:A28"/>
    <mergeCell ref="B25:B28"/>
    <mergeCell ref="G25:G28"/>
    <mergeCell ref="J25:K28"/>
    <mergeCell ref="N25:N26"/>
    <mergeCell ref="O27:O28"/>
    <mergeCell ref="S25:S28"/>
    <mergeCell ref="W21:W24"/>
    <mergeCell ref="X21:X24"/>
    <mergeCell ref="Y21:Y24"/>
    <mergeCell ref="A21:A24"/>
    <mergeCell ref="B21:B24"/>
    <mergeCell ref="G21:G24"/>
    <mergeCell ref="J21:K24"/>
    <mergeCell ref="N21:N22"/>
    <mergeCell ref="O21:O22"/>
    <mergeCell ref="O23:O24"/>
    <mergeCell ref="A17:A20"/>
    <mergeCell ref="B17:B20"/>
    <mergeCell ref="G17:G20"/>
    <mergeCell ref="J17:K20"/>
    <mergeCell ref="N17:N18"/>
    <mergeCell ref="O17:O18"/>
    <mergeCell ref="O19:O20"/>
    <mergeCell ref="E1:E55"/>
    <mergeCell ref="O9:O10"/>
    <mergeCell ref="I3:K3"/>
    <mergeCell ref="P15:P16"/>
    <mergeCell ref="O13:O14"/>
    <mergeCell ref="I13:I14"/>
    <mergeCell ref="W17:W20"/>
    <mergeCell ref="X17:X20"/>
    <mergeCell ref="Y17:Y20"/>
    <mergeCell ref="I17:I18"/>
    <mergeCell ref="I19:I20"/>
    <mergeCell ref="S11:S12"/>
    <mergeCell ref="A13:A16"/>
    <mergeCell ref="B13:B16"/>
    <mergeCell ref="G13:G16"/>
    <mergeCell ref="N15:N16"/>
    <mergeCell ref="O15:O16"/>
    <mergeCell ref="J13:K16"/>
    <mergeCell ref="S13:S16"/>
    <mergeCell ref="P13:P14"/>
    <mergeCell ref="N13:N14"/>
    <mergeCell ref="Y7:Y10"/>
    <mergeCell ref="W7:W10"/>
    <mergeCell ref="W11:W12"/>
    <mergeCell ref="X11:X12"/>
    <mergeCell ref="A9:A10"/>
    <mergeCell ref="I9:I10"/>
    <mergeCell ref="G6:G10"/>
    <mergeCell ref="I7:I8"/>
    <mergeCell ref="S7:S10"/>
    <mergeCell ref="O7:O8"/>
    <mergeCell ref="M3:N3"/>
    <mergeCell ref="U3:X3"/>
    <mergeCell ref="P9:P10"/>
    <mergeCell ref="P7:P8"/>
    <mergeCell ref="M5:N5"/>
    <mergeCell ref="I5:K5"/>
    <mergeCell ref="W5:X5"/>
    <mergeCell ref="J7:K10"/>
    <mergeCell ref="N7:N8"/>
    <mergeCell ref="N9:N10"/>
    <mergeCell ref="X7:X10"/>
    <mergeCell ref="G11:K12"/>
    <mergeCell ref="N39:N40"/>
    <mergeCell ref="N41:N42"/>
    <mergeCell ref="O31:O32"/>
    <mergeCell ref="O33:O34"/>
    <mergeCell ref="O35:O36"/>
    <mergeCell ref="O37:O38"/>
    <mergeCell ref="O39:O40"/>
    <mergeCell ref="I15:I16"/>
    <mergeCell ref="I21:I22"/>
    <mergeCell ref="I23:I24"/>
    <mergeCell ref="I25:I26"/>
    <mergeCell ref="I27:I28"/>
    <mergeCell ref="I31:I32"/>
    <mergeCell ref="I33:I34"/>
    <mergeCell ref="H50:T50"/>
    <mergeCell ref="P61:P62"/>
    <mergeCell ref="N63:N64"/>
    <mergeCell ref="O63:O64"/>
    <mergeCell ref="P63:P64"/>
    <mergeCell ref="P71:P72"/>
    <mergeCell ref="M57:N57"/>
    <mergeCell ref="X125:X128"/>
    <mergeCell ref="N99:N100"/>
    <mergeCell ref="O99:O100"/>
    <mergeCell ref="J117:K120"/>
    <mergeCell ref="N117:N118"/>
    <mergeCell ref="O117:O118"/>
    <mergeCell ref="P117:P118"/>
    <mergeCell ref="N119:N120"/>
    <mergeCell ref="O119:O120"/>
    <mergeCell ref="P119:P120"/>
    <mergeCell ref="H162:T162"/>
    <mergeCell ref="I155:I156"/>
    <mergeCell ref="N211:N212"/>
    <mergeCell ref="O211:O212"/>
    <mergeCell ref="P175:P176"/>
    <mergeCell ref="S121:S124"/>
    <mergeCell ref="N125:N126"/>
    <mergeCell ref="O125:O126"/>
    <mergeCell ref="P125:P126"/>
    <mergeCell ref="S125:S128"/>
    <mergeCell ref="P239:P240"/>
    <mergeCell ref="P231:P232"/>
    <mergeCell ref="N239:N240"/>
    <mergeCell ref="O239:O240"/>
    <mergeCell ref="O183:O184"/>
    <mergeCell ref="P183:P184"/>
    <mergeCell ref="N209:N210"/>
    <mergeCell ref="O209:O210"/>
    <mergeCell ref="M227:N227"/>
    <mergeCell ref="O229:O230"/>
    <mergeCell ref="O237:O238"/>
    <mergeCell ref="P237:P238"/>
    <mergeCell ref="P229:P230"/>
    <mergeCell ref="N231:N232"/>
    <mergeCell ref="O231:O232"/>
    <mergeCell ref="G233:K236"/>
    <mergeCell ref="P293:P294"/>
    <mergeCell ref="N295:N296"/>
    <mergeCell ref="O295:O296"/>
    <mergeCell ref="P295:P296"/>
    <mergeCell ref="H218:T218"/>
    <mergeCell ref="I211:I212"/>
    <mergeCell ref="N267:N268"/>
    <mergeCell ref="O267:O268"/>
    <mergeCell ref="I267:I268"/>
    <mergeCell ref="N229:N230"/>
    <mergeCell ref="O351:O352"/>
    <mergeCell ref="P351:P352"/>
    <mergeCell ref="H330:T330"/>
    <mergeCell ref="I323:I324"/>
    <mergeCell ref="J173:K176"/>
    <mergeCell ref="N173:N174"/>
    <mergeCell ref="O173:O174"/>
    <mergeCell ref="P173:P174"/>
    <mergeCell ref="N175:N176"/>
    <mergeCell ref="O175:O176"/>
    <mergeCell ref="J285:K288"/>
    <mergeCell ref="N285:N286"/>
    <mergeCell ref="O285:O286"/>
    <mergeCell ref="P285:P286"/>
    <mergeCell ref="N287:N288"/>
    <mergeCell ref="O287:O288"/>
    <mergeCell ref="P287:P288"/>
    <mergeCell ref="V4:Y4"/>
    <mergeCell ref="V58:Y58"/>
    <mergeCell ref="V114:Y114"/>
    <mergeCell ref="V170:Y170"/>
    <mergeCell ref="V226:Y226"/>
    <mergeCell ref="V282:Y282"/>
    <mergeCell ref="W121:W124"/>
    <mergeCell ref="X121:X124"/>
    <mergeCell ref="Y121:Y124"/>
    <mergeCell ref="W125:W128"/>
    <mergeCell ref="Y11:Y12"/>
    <mergeCell ref="W13:W16"/>
    <mergeCell ref="X13:X16"/>
    <mergeCell ref="Y13:Y16"/>
    <mergeCell ref="P341:P342"/>
    <mergeCell ref="N343:N344"/>
    <mergeCell ref="O343:O344"/>
    <mergeCell ref="P343:P344"/>
    <mergeCell ref="N293:N294"/>
    <mergeCell ref="O293:O294"/>
  </mergeCells>
  <printOptions/>
  <pageMargins left="0.2" right="0.24" top="0.34" bottom="0.43" header="0.18" footer="0.22"/>
  <pageSetup horizontalDpi="600" verticalDpi="600" orientation="landscape" paperSize="9" scale="61" r:id="rId2"/>
  <rowBreaks count="6" manualBreakCount="6">
    <brk id="54" min="5" max="25" man="1"/>
    <brk id="111" min="5" max="25" man="1"/>
    <brk id="167" min="5" max="25" man="1"/>
    <brk id="223" min="5" max="25" man="1"/>
    <brk id="279" min="5" max="25" man="1"/>
    <brk id="335" min="5" max="2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A2:S92"/>
  <sheetViews>
    <sheetView showGridLines="0" showZeros="0" zoomScalePageLayoutView="0" workbookViewId="0" topLeftCell="A1">
      <selection activeCell="D5" sqref="D5:G92"/>
    </sheetView>
  </sheetViews>
  <sheetFormatPr defaultColWidth="15.140625" defaultRowHeight="12.75"/>
  <cols>
    <col min="1" max="1" width="12.7109375" style="169" customWidth="1"/>
    <col min="2" max="2" width="11.421875" style="161" customWidth="1"/>
    <col min="3" max="3" width="4.7109375" style="161" customWidth="1"/>
    <col min="4" max="4" width="6.7109375" style="161" customWidth="1"/>
    <col min="5" max="5" width="33.8515625" style="170" customWidth="1"/>
    <col min="6" max="6" width="43.28125" style="170" customWidth="1"/>
    <col min="7" max="7" width="20.28125" style="161" customWidth="1"/>
    <col min="8" max="8" width="2.57421875" style="161" customWidth="1"/>
    <col min="9" max="16384" width="15.140625" style="161" customWidth="1"/>
  </cols>
  <sheetData>
    <row r="2" spans="5:7" ht="33" customHeight="1">
      <c r="E2" s="464">
        <f>+'Bilgi Girişi1'!C77</f>
        <v>0</v>
      </c>
      <c r="F2" s="464"/>
      <c r="G2" s="464"/>
    </row>
    <row r="3" spans="5:7" ht="24.75" customHeight="1">
      <c r="E3" s="465" t="s">
        <v>229</v>
      </c>
      <c r="F3" s="465"/>
      <c r="G3" s="465"/>
    </row>
    <row r="4" spans="1:7" s="163" customFormat="1" ht="38.25" customHeight="1">
      <c r="A4" s="162" t="s">
        <v>230</v>
      </c>
      <c r="D4" s="164" t="s">
        <v>231</v>
      </c>
      <c r="E4" s="165" t="s">
        <v>232</v>
      </c>
      <c r="F4" s="165" t="s">
        <v>233</v>
      </c>
      <c r="G4" s="164" t="s">
        <v>234</v>
      </c>
    </row>
    <row r="5" spans="1:7" ht="30" customHeight="1">
      <c r="A5" s="166"/>
      <c r="B5" s="167"/>
      <c r="D5" s="286">
        <f>IF(E5=0,0,1)</f>
        <v>0</v>
      </c>
      <c r="E5" s="287">
        <f>IF(ISERROR(VLOOKUP(A5,'Bordro Çoklu'!$A$1:Y550,8,FALSE)),0,VLOOKUP(A5,'Bordro Çoklu'!$A$1:Y550,8,FALSE))</f>
        <v>0</v>
      </c>
      <c r="F5" s="287">
        <f>IF(ISERROR(VLOOKUP(E5,GORLIS!$D$5:$G$482,4,FALSE)),0,VLOOKUP(E5,GORLIS!$D$5:$G$482,4,FALSE))</f>
        <v>0</v>
      </c>
      <c r="G5" s="288">
        <f>IF(ISERROR(VLOOKUP(A5,'Bordro Çoklu'!$A$1:AA550,25,FALSE)),0,VLOOKUP(A5,'Bordro Çoklu'!$A$1:AA550,25,FALSE))</f>
        <v>0</v>
      </c>
    </row>
    <row r="6" spans="1:7" ht="30" customHeight="1">
      <c r="A6" s="166"/>
      <c r="B6" s="167"/>
      <c r="D6" s="289">
        <f>IF(A6&gt;0,D5+1,0)</f>
        <v>0</v>
      </c>
      <c r="E6" s="290">
        <f>IF(ISERROR(VLOOKUP(A6,'Bordro Çoklu'!$A$1:Y551,8,FALSE)),0,VLOOKUP(A6,'Bordro Çoklu'!$A$1:Y551,8,FALSE))</f>
        <v>0</v>
      </c>
      <c r="F6" s="290">
        <f>IF(ISERROR(VLOOKUP(E6,GORLIS!$D$5:$G$482,4,FALSE)),0,VLOOKUP(E6,GORLIS!$D$5:$G$482,4,FALSE))</f>
        <v>0</v>
      </c>
      <c r="G6" s="291">
        <f>IF(ISERROR(VLOOKUP(A6,'Bordro Çoklu'!$A$1:AA551,25,FALSE)),0,VLOOKUP(A6,'Bordro Çoklu'!$A$1:AA551,25,FALSE))</f>
        <v>0</v>
      </c>
    </row>
    <row r="7" spans="1:7" ht="30" customHeight="1">
      <c r="A7" s="166"/>
      <c r="B7" s="167"/>
      <c r="D7" s="289">
        <f aca="true" t="shared" si="0" ref="D7:D32">IF(A7&gt;0,D6+1,0)</f>
        <v>0</v>
      </c>
      <c r="E7" s="290">
        <f>IF(ISERROR(VLOOKUP(A7,'Bordro Çoklu'!$A$1:Y552,8,FALSE)),0,VLOOKUP(A7,'Bordro Çoklu'!$A$1:Y552,8,FALSE))</f>
        <v>0</v>
      </c>
      <c r="F7" s="290">
        <f>IF(ISERROR(VLOOKUP(E7,GORLIS!$D$5:$G$482,4,FALSE)),0,VLOOKUP(E7,GORLIS!$D$5:$G$482,4,FALSE))</f>
        <v>0</v>
      </c>
      <c r="G7" s="291">
        <f>IF(ISERROR(VLOOKUP(A7,'Bordro Çoklu'!$A$1:AA552,25,FALSE)),0,VLOOKUP(A7,'Bordro Çoklu'!$A$1:AA552,25,FALSE))</f>
        <v>0</v>
      </c>
    </row>
    <row r="8" spans="1:7" ht="30" customHeight="1">
      <c r="A8" s="166"/>
      <c r="B8" s="167"/>
      <c r="D8" s="289">
        <f t="shared" si="0"/>
        <v>0</v>
      </c>
      <c r="E8" s="290">
        <f>IF(ISERROR(VLOOKUP(A8,'Bordro Çoklu'!$A$1:Y553,8,FALSE)),0,VLOOKUP(A8,'Bordro Çoklu'!$A$1:Y553,8,FALSE))</f>
        <v>0</v>
      </c>
      <c r="F8" s="290">
        <f>IF(ISERROR(VLOOKUP(E8,GORLIS!$D$5:$G$482,4,FALSE)),0,VLOOKUP(E8,GORLIS!$D$5:$G$482,4,FALSE))</f>
        <v>0</v>
      </c>
      <c r="G8" s="291">
        <f>IF(ISERROR(VLOOKUP(A8,'Bordro Çoklu'!$A$1:AA553,25,FALSE)),0,VLOOKUP(A8,'Bordro Çoklu'!$A$1:AA553,25,FALSE))</f>
        <v>0</v>
      </c>
    </row>
    <row r="9" spans="1:7" ht="30" customHeight="1">
      <c r="A9" s="166"/>
      <c r="B9" s="167"/>
      <c r="D9" s="289">
        <f t="shared" si="0"/>
        <v>0</v>
      </c>
      <c r="E9" s="290">
        <f>IF(ISERROR(VLOOKUP(A9,'Bordro Çoklu'!$A$1:Y554,8,FALSE)),0,VLOOKUP(A9,'Bordro Çoklu'!$A$1:Y554,8,FALSE))</f>
        <v>0</v>
      </c>
      <c r="F9" s="290">
        <f>IF(ISERROR(VLOOKUP(E9,GORLIS!$D$5:$G$482,4,FALSE)),0,VLOOKUP(E9,GORLIS!$D$5:$G$482,4,FALSE))</f>
        <v>0</v>
      </c>
      <c r="G9" s="291">
        <f>IF(ISERROR(VLOOKUP(A9,'Bordro Çoklu'!$A$1:AA554,25,FALSE)),0,VLOOKUP(A9,'Bordro Çoklu'!$A$1:AA554,25,FALSE))</f>
        <v>0</v>
      </c>
    </row>
    <row r="10" spans="1:7" ht="30" customHeight="1">
      <c r="A10" s="166"/>
      <c r="B10" s="167"/>
      <c r="D10" s="289">
        <f t="shared" si="0"/>
        <v>0</v>
      </c>
      <c r="E10" s="290">
        <f>IF(ISERROR(VLOOKUP(A10,'Bordro Çoklu'!$A$1:Y555,8,FALSE)),0,VLOOKUP(A10,'Bordro Çoklu'!$A$1:Y555,8,FALSE))</f>
        <v>0</v>
      </c>
      <c r="F10" s="290">
        <f>IF(ISERROR(VLOOKUP(E10,GORLIS!$D$5:$G$482,4,FALSE)),0,VLOOKUP(E10,GORLIS!$D$5:$G$482,4,FALSE))</f>
        <v>0</v>
      </c>
      <c r="G10" s="291">
        <f>IF(ISERROR(VLOOKUP(A10,'Bordro Çoklu'!$A$1:AA555,25,FALSE)),0,VLOOKUP(A10,'Bordro Çoklu'!$A$1:AA555,25,FALSE))</f>
        <v>0</v>
      </c>
    </row>
    <row r="11" spans="1:7" ht="30" customHeight="1">
      <c r="A11" s="166"/>
      <c r="B11" s="167"/>
      <c r="D11" s="289">
        <f t="shared" si="0"/>
        <v>0</v>
      </c>
      <c r="E11" s="290">
        <f>IF(ISERROR(VLOOKUP(A11,'Bordro Çoklu'!$A$1:Y556,8,FALSE)),0,VLOOKUP(A11,'Bordro Çoklu'!$A$1:Y556,8,FALSE))</f>
        <v>0</v>
      </c>
      <c r="F11" s="290">
        <f>IF(ISERROR(VLOOKUP(E11,GORLIS!$D$5:$G$482,4,FALSE)),0,VLOOKUP(E11,GORLIS!$D$5:$G$482,4,FALSE))</f>
        <v>0</v>
      </c>
      <c r="G11" s="291">
        <f>IF(ISERROR(VLOOKUP(A11,'Bordro Çoklu'!$A$1:AA556,25,FALSE)),0,VLOOKUP(A11,'Bordro Çoklu'!$A$1:AA556,25,FALSE))</f>
        <v>0</v>
      </c>
    </row>
    <row r="12" spans="1:7" ht="24.75" customHeight="1">
      <c r="A12" s="166"/>
      <c r="B12" s="167"/>
      <c r="D12" s="289">
        <f t="shared" si="0"/>
        <v>0</v>
      </c>
      <c r="E12" s="290">
        <f>IF(ISERROR(VLOOKUP(A12,'Bordro Çoklu'!$A$1:Y557,8,FALSE)),0,VLOOKUP(A12,'Bordro Çoklu'!$A$1:Y557,8,FALSE))</f>
        <v>0</v>
      </c>
      <c r="F12" s="290">
        <f>IF(ISERROR(VLOOKUP(E12,GORLIS!$D$5:$G$482,4,FALSE)),0,VLOOKUP(E12,GORLIS!$D$5:$G$482,4,FALSE))</f>
        <v>0</v>
      </c>
      <c r="G12" s="291">
        <f>IF(ISERROR(VLOOKUP(A12,'Bordro Çoklu'!$A$1:AA557,25,FALSE)),0,VLOOKUP(A12,'Bordro Çoklu'!$A$1:AA557,25,FALSE))</f>
        <v>0</v>
      </c>
    </row>
    <row r="13" spans="1:7" ht="24.75" customHeight="1">
      <c r="A13" s="166"/>
      <c r="B13" s="167"/>
      <c r="D13" s="289">
        <f t="shared" si="0"/>
        <v>0</v>
      </c>
      <c r="E13" s="290">
        <f>IF(ISERROR(VLOOKUP(A13,'Bordro Çoklu'!$A$1:Y558,8,FALSE)),0,VLOOKUP(A13,'Bordro Çoklu'!$A$1:Y558,8,FALSE))</f>
        <v>0</v>
      </c>
      <c r="F13" s="290">
        <f>IF(ISERROR(VLOOKUP(E13,GORLIS!$D$5:$G$482,4,FALSE)),0,VLOOKUP(E13,GORLIS!$D$5:$G$482,4,FALSE))</f>
        <v>0</v>
      </c>
      <c r="G13" s="291">
        <f>IF(ISERROR(VLOOKUP(A13,'Bordro Çoklu'!$A$1:AA558,25,FALSE)),0,VLOOKUP(A13,'Bordro Çoklu'!$A$1:AA558,25,FALSE))</f>
        <v>0</v>
      </c>
    </row>
    <row r="14" spans="1:7" ht="24.75" customHeight="1">
      <c r="A14" s="166"/>
      <c r="B14" s="167"/>
      <c r="D14" s="289">
        <f t="shared" si="0"/>
        <v>0</v>
      </c>
      <c r="E14" s="290">
        <f>IF(ISERROR(VLOOKUP(A14,'Bordro Çoklu'!$A$1:Y559,8,FALSE)),0,VLOOKUP(A14,'Bordro Çoklu'!$A$1:Y559,8,FALSE))</f>
        <v>0</v>
      </c>
      <c r="F14" s="290">
        <f>IF(ISERROR(VLOOKUP(E14,GORLIS!$D$5:$G$482,4,FALSE)),0,VLOOKUP(E14,GORLIS!$D$5:$G$482,4,FALSE))</f>
        <v>0</v>
      </c>
      <c r="G14" s="291">
        <f>IF(ISERROR(VLOOKUP(A14,'Bordro Çoklu'!$A$1:AA559,25,FALSE)),0,VLOOKUP(A14,'Bordro Çoklu'!$A$1:AA559,25,FALSE))</f>
        <v>0</v>
      </c>
    </row>
    <row r="15" spans="1:7" ht="24.75" customHeight="1">
      <c r="A15" s="166"/>
      <c r="B15" s="167"/>
      <c r="D15" s="289">
        <f t="shared" si="0"/>
        <v>0</v>
      </c>
      <c r="E15" s="290">
        <f>IF(ISERROR(VLOOKUP(A15,'Bordro Çoklu'!$A$1:Y560,8,FALSE)),0,VLOOKUP(A15,'Bordro Çoklu'!$A$1:Y560,8,FALSE))</f>
        <v>0</v>
      </c>
      <c r="F15" s="290">
        <f>IF(ISERROR(VLOOKUP(E15,GORLIS!$D$5:$G$482,4,FALSE)),0,VLOOKUP(E15,GORLIS!$D$5:$G$482,4,FALSE))</f>
        <v>0</v>
      </c>
      <c r="G15" s="291">
        <f>IF(ISERROR(VLOOKUP(A15,'Bordro Çoklu'!$A$1:AA560,25,FALSE)),0,VLOOKUP(A15,'Bordro Çoklu'!$A$1:AA560,25,FALSE))</f>
        <v>0</v>
      </c>
    </row>
    <row r="16" spans="1:7" ht="24.75" customHeight="1">
      <c r="A16" s="166"/>
      <c r="B16" s="167"/>
      <c r="D16" s="289">
        <f t="shared" si="0"/>
        <v>0</v>
      </c>
      <c r="E16" s="290">
        <f>IF(ISERROR(VLOOKUP(A16,'Bordro Çoklu'!$A$1:Y561,8,FALSE)),0,VLOOKUP(A16,'Bordro Çoklu'!$A$1:Y561,8,FALSE))</f>
        <v>0</v>
      </c>
      <c r="F16" s="290">
        <f>IF(ISERROR(VLOOKUP(E16,GORLIS!$D$5:$G$482,4,FALSE)),0,VLOOKUP(E16,GORLIS!$D$5:$G$482,4,FALSE))</f>
        <v>0</v>
      </c>
      <c r="G16" s="291">
        <f>IF(ISERROR(VLOOKUP(A16,'Bordro Çoklu'!$A$1:AA561,25,FALSE)),0,VLOOKUP(A16,'Bordro Çoklu'!$A$1:AA561,25,FALSE))</f>
        <v>0</v>
      </c>
    </row>
    <row r="17" spans="1:7" ht="24.75" customHeight="1">
      <c r="A17" s="166"/>
      <c r="B17" s="167"/>
      <c r="D17" s="289">
        <f t="shared" si="0"/>
        <v>0</v>
      </c>
      <c r="E17" s="290">
        <f>IF(ISERROR(VLOOKUP(A17,'Bordro Çoklu'!$A$1:Y562,8,FALSE)),0,VLOOKUP(A17,'Bordro Çoklu'!$A$1:Y562,8,FALSE))</f>
        <v>0</v>
      </c>
      <c r="F17" s="290">
        <f>IF(ISERROR(VLOOKUP(E17,GORLIS!$D$5:$G$482,4,FALSE)),0,VLOOKUP(E17,GORLIS!$D$5:$G$482,4,FALSE))</f>
        <v>0</v>
      </c>
      <c r="G17" s="291">
        <f>IF(ISERROR(VLOOKUP(A17,'Bordro Çoklu'!$A$1:AA562,25,FALSE)),0,VLOOKUP(A17,'Bordro Çoklu'!$A$1:AA562,25,FALSE))</f>
        <v>0</v>
      </c>
    </row>
    <row r="18" spans="1:7" ht="24.75" customHeight="1">
      <c r="A18" s="166"/>
      <c r="B18" s="167"/>
      <c r="D18" s="289">
        <f t="shared" si="0"/>
        <v>0</v>
      </c>
      <c r="E18" s="290">
        <f>IF(ISERROR(VLOOKUP(A18,'Bordro Çoklu'!$A$1:Y563,8,FALSE)),0,VLOOKUP(A18,'Bordro Çoklu'!$A$1:Y563,8,FALSE))</f>
        <v>0</v>
      </c>
      <c r="F18" s="290">
        <f>IF(ISERROR(VLOOKUP(E18,GORLIS!$D$5:$G$482,4,FALSE)),0,VLOOKUP(E18,GORLIS!$D$5:$G$482,4,FALSE))</f>
        <v>0</v>
      </c>
      <c r="G18" s="291">
        <f>IF(ISERROR(VLOOKUP(A18,'Bordro Çoklu'!$A$1:AA563,25,FALSE)),0,VLOOKUP(A18,'Bordro Çoklu'!$A$1:AA563,25,FALSE))</f>
        <v>0</v>
      </c>
    </row>
    <row r="19" spans="1:7" ht="24.75" customHeight="1">
      <c r="A19" s="166"/>
      <c r="B19" s="167"/>
      <c r="D19" s="289">
        <f t="shared" si="0"/>
        <v>0</v>
      </c>
      <c r="E19" s="290">
        <f>IF(ISERROR(VLOOKUP(A19,'Bordro Çoklu'!$A$1:Y564,8,FALSE)),0,VLOOKUP(A19,'Bordro Çoklu'!$A$1:Y564,8,FALSE))</f>
        <v>0</v>
      </c>
      <c r="F19" s="290">
        <f>IF(ISERROR(VLOOKUP(E19,GORLIS!$D$5:$G$482,4,FALSE)),0,VLOOKUP(E19,GORLIS!$D$5:$G$482,4,FALSE))</f>
        <v>0</v>
      </c>
      <c r="G19" s="291">
        <f>IF(ISERROR(VLOOKUP(A19,'Bordro Çoklu'!$A$1:AA564,25,FALSE)),0,VLOOKUP(A19,'Bordro Çoklu'!$A$1:AA564,25,FALSE))</f>
        <v>0</v>
      </c>
    </row>
    <row r="20" spans="1:7" ht="24.75" customHeight="1">
      <c r="A20" s="166"/>
      <c r="B20" s="167"/>
      <c r="D20" s="289">
        <f t="shared" si="0"/>
        <v>0</v>
      </c>
      <c r="E20" s="290">
        <f>IF(ISERROR(VLOOKUP(A20,'Bordro Çoklu'!$A$1:Y565,8,FALSE)),0,VLOOKUP(A20,'Bordro Çoklu'!$A$1:Y565,8,FALSE))</f>
        <v>0</v>
      </c>
      <c r="F20" s="290">
        <f>IF(ISERROR(VLOOKUP(E20,GORLIS!$D$5:$G$482,4,FALSE)),0,VLOOKUP(E20,GORLIS!$D$5:$G$482,4,FALSE))</f>
        <v>0</v>
      </c>
      <c r="G20" s="291">
        <f>IF(ISERROR(VLOOKUP(A20,'Bordro Çoklu'!$A$1:AA565,25,FALSE)),0,VLOOKUP(A20,'Bordro Çoklu'!$A$1:AA565,25,FALSE))</f>
        <v>0</v>
      </c>
    </row>
    <row r="21" spans="1:7" ht="24.75" customHeight="1">
      <c r="A21" s="166"/>
      <c r="B21" s="167"/>
      <c r="D21" s="289">
        <f t="shared" si="0"/>
        <v>0</v>
      </c>
      <c r="E21" s="290">
        <f>IF(ISERROR(VLOOKUP(A21,'Bordro Çoklu'!$A$1:Y566,8,FALSE)),0,VLOOKUP(A21,'Bordro Çoklu'!$A$1:Y566,8,FALSE))</f>
        <v>0</v>
      </c>
      <c r="F21" s="290">
        <f>IF(ISERROR(VLOOKUP(E21,GORLIS!$D$5:$G$482,4,FALSE)),0,VLOOKUP(E21,GORLIS!$D$5:$G$482,4,FALSE))</f>
        <v>0</v>
      </c>
      <c r="G21" s="291">
        <f>IF(ISERROR(VLOOKUP(A21,'Bordro Çoklu'!$A$1:AA566,25,FALSE)),0,VLOOKUP(A21,'Bordro Çoklu'!$A$1:AA566,25,FALSE))</f>
        <v>0</v>
      </c>
    </row>
    <row r="22" spans="1:7" ht="24.75" customHeight="1">
      <c r="A22" s="166"/>
      <c r="B22" s="167"/>
      <c r="D22" s="289">
        <f t="shared" si="0"/>
        <v>0</v>
      </c>
      <c r="E22" s="290">
        <f>IF(ISERROR(VLOOKUP(A22,'Bordro Çoklu'!$A$1:Y567,8,FALSE)),0,VLOOKUP(A22,'Bordro Çoklu'!$A$1:Y567,8,FALSE))</f>
        <v>0</v>
      </c>
      <c r="F22" s="290">
        <f>IF(ISERROR(VLOOKUP(E22,GORLIS!$D$5:$G$482,4,FALSE)),0,VLOOKUP(E22,GORLIS!$D$5:$G$482,4,FALSE))</f>
        <v>0</v>
      </c>
      <c r="G22" s="291">
        <f>IF(ISERROR(VLOOKUP(A22,'Bordro Çoklu'!$A$1:AA567,25,FALSE)),0,VLOOKUP(A22,'Bordro Çoklu'!$A$1:AA567,25,FALSE))</f>
        <v>0</v>
      </c>
    </row>
    <row r="23" spans="1:7" ht="24.75" customHeight="1">
      <c r="A23" s="166"/>
      <c r="B23" s="167"/>
      <c r="D23" s="289">
        <f t="shared" si="0"/>
        <v>0</v>
      </c>
      <c r="E23" s="290">
        <f>IF(ISERROR(VLOOKUP(A23,'Bordro Çoklu'!$A$1:Y568,8,FALSE)),0,VLOOKUP(A23,'Bordro Çoklu'!$A$1:Y568,8,FALSE))</f>
        <v>0</v>
      </c>
      <c r="F23" s="290">
        <f>IF(ISERROR(VLOOKUP(E23,GORLIS!$D$5:$G$482,4,FALSE)),0,VLOOKUP(E23,GORLIS!$D$5:$G$482,4,FALSE))</f>
        <v>0</v>
      </c>
      <c r="G23" s="291">
        <f>IF(ISERROR(VLOOKUP(A23,'Bordro Çoklu'!$A$1:AA568,25,FALSE)),0,VLOOKUP(A23,'Bordro Çoklu'!$A$1:AA568,25,FALSE))</f>
        <v>0</v>
      </c>
    </row>
    <row r="24" spans="1:7" ht="24.75" customHeight="1">
      <c r="A24" s="166"/>
      <c r="B24" s="167"/>
      <c r="D24" s="289">
        <f t="shared" si="0"/>
        <v>0</v>
      </c>
      <c r="E24" s="290">
        <f>IF(ISERROR(VLOOKUP(A24,'Bordro Çoklu'!$A$1:Y569,8,FALSE)),0,VLOOKUP(A24,'Bordro Çoklu'!$A$1:Y569,8,FALSE))</f>
        <v>0</v>
      </c>
      <c r="F24" s="290">
        <f>IF(ISERROR(VLOOKUP(E24,GORLIS!$D$5:$G$482,4,FALSE)),0,VLOOKUP(E24,GORLIS!$D$5:$G$482,4,FALSE))</f>
        <v>0</v>
      </c>
      <c r="G24" s="291">
        <f>IF(ISERROR(VLOOKUP(A24,'Bordro Çoklu'!$A$1:AA569,25,FALSE)),0,VLOOKUP(A24,'Bordro Çoklu'!$A$1:AA569,25,FALSE))</f>
        <v>0</v>
      </c>
    </row>
    <row r="25" spans="1:7" ht="24.75" customHeight="1">
      <c r="A25" s="166"/>
      <c r="B25" s="167"/>
      <c r="D25" s="289">
        <f t="shared" si="0"/>
        <v>0</v>
      </c>
      <c r="E25" s="290">
        <f>IF(ISERROR(VLOOKUP(A25,'Bordro Çoklu'!$A$1:Y570,8,FALSE)),0,VLOOKUP(A25,'Bordro Çoklu'!$A$1:Y570,8,FALSE))</f>
        <v>0</v>
      </c>
      <c r="F25" s="290">
        <f>IF(ISERROR(VLOOKUP(E25,GORLIS!$D$5:$G$482,4,FALSE)),0,VLOOKUP(E25,GORLIS!$D$5:$G$482,4,FALSE))</f>
        <v>0</v>
      </c>
      <c r="G25" s="291">
        <f>IF(ISERROR(VLOOKUP(A25,'Bordro Çoklu'!$A$1:AA570,25,FALSE)),0,VLOOKUP(A25,'Bordro Çoklu'!$A$1:AA570,25,FALSE))</f>
        <v>0</v>
      </c>
    </row>
    <row r="26" spans="1:7" ht="24.75" customHeight="1">
      <c r="A26" s="166"/>
      <c r="B26" s="167"/>
      <c r="D26" s="289">
        <f t="shared" si="0"/>
        <v>0</v>
      </c>
      <c r="E26" s="290">
        <f>IF(ISERROR(VLOOKUP(A26,'Bordro Çoklu'!$A$1:Y571,8,FALSE)),0,VLOOKUP(A26,'Bordro Çoklu'!$A$1:Y571,8,FALSE))</f>
        <v>0</v>
      </c>
      <c r="F26" s="290">
        <f>IF(ISERROR(VLOOKUP(E26,GORLIS!$D$5:$G$482,4,FALSE)),0,VLOOKUP(E26,GORLIS!$D$5:$G$482,4,FALSE))</f>
        <v>0</v>
      </c>
      <c r="G26" s="291">
        <f>IF(ISERROR(VLOOKUP(A26,'Bordro Çoklu'!$A$1:AA571,25,FALSE)),0,VLOOKUP(A26,'Bordro Çoklu'!$A$1:AA571,25,FALSE))</f>
        <v>0</v>
      </c>
    </row>
    <row r="27" spans="1:7" ht="24.75" customHeight="1">
      <c r="A27" s="166"/>
      <c r="B27" s="167"/>
      <c r="D27" s="289">
        <f t="shared" si="0"/>
        <v>0</v>
      </c>
      <c r="E27" s="290">
        <f>IF(ISERROR(VLOOKUP(A27,'Bordro Çoklu'!$A$1:Y572,8,FALSE)),0,VLOOKUP(A27,'Bordro Çoklu'!$A$1:Y572,8,FALSE))</f>
        <v>0</v>
      </c>
      <c r="F27" s="290">
        <f>IF(ISERROR(VLOOKUP(E27,GORLIS!$D$5:$G$482,4,FALSE)),0,VLOOKUP(E27,GORLIS!$D$5:$G$482,4,FALSE))</f>
        <v>0</v>
      </c>
      <c r="G27" s="291">
        <f>IF(ISERROR(VLOOKUP(A27,'Bordro Çoklu'!$A$1:AA572,25,FALSE)),0,VLOOKUP(A27,'Bordro Çoklu'!$A$1:AA572,25,FALSE))</f>
        <v>0</v>
      </c>
    </row>
    <row r="28" spans="1:7" ht="24.75" customHeight="1">
      <c r="A28" s="166"/>
      <c r="B28" s="167"/>
      <c r="D28" s="289">
        <f t="shared" si="0"/>
        <v>0</v>
      </c>
      <c r="E28" s="290">
        <f>IF(ISERROR(VLOOKUP(A28,'Bordro Çoklu'!$A$1:Y573,8,FALSE)),0,VLOOKUP(A28,'Bordro Çoklu'!$A$1:Y573,8,FALSE))</f>
        <v>0</v>
      </c>
      <c r="F28" s="290">
        <f>IF(ISERROR(VLOOKUP(E28,GORLIS!$D$5:$G$482,4,FALSE)),0,VLOOKUP(E28,GORLIS!$D$5:$G$482,4,FALSE))</f>
        <v>0</v>
      </c>
      <c r="G28" s="291">
        <f>IF(ISERROR(VLOOKUP(A28,'Bordro Çoklu'!$A$1:AA573,25,FALSE)),0,VLOOKUP(A28,'Bordro Çoklu'!$A$1:AA573,25,FALSE))</f>
        <v>0</v>
      </c>
    </row>
    <row r="29" spans="1:7" ht="24.75" customHeight="1">
      <c r="A29" s="166"/>
      <c r="B29" s="167"/>
      <c r="D29" s="289">
        <f t="shared" si="0"/>
        <v>0</v>
      </c>
      <c r="E29" s="290">
        <f>IF(ISERROR(VLOOKUP(A29,'Bordro Çoklu'!$A$1:Y574,8,FALSE)),0,VLOOKUP(A29,'Bordro Çoklu'!$A$1:Y574,8,FALSE))</f>
        <v>0</v>
      </c>
      <c r="F29" s="290">
        <f>IF(ISERROR(VLOOKUP(E29,GORLIS!$D$5:$G$482,4,FALSE)),0,VLOOKUP(E29,GORLIS!$D$5:$G$482,4,FALSE))</f>
        <v>0</v>
      </c>
      <c r="G29" s="291">
        <f>IF(ISERROR(VLOOKUP(A29,'Bordro Çoklu'!$A$1:AA574,25,FALSE)),0,VLOOKUP(A29,'Bordro Çoklu'!$A$1:AA574,25,FALSE))</f>
        <v>0</v>
      </c>
    </row>
    <row r="30" spans="1:7" ht="24.75" customHeight="1">
      <c r="A30" s="166"/>
      <c r="B30" s="167"/>
      <c r="D30" s="289">
        <f t="shared" si="0"/>
        <v>0</v>
      </c>
      <c r="E30" s="290">
        <f>IF(ISERROR(VLOOKUP(A30,'Bordro Çoklu'!$A$1:Y575,8,FALSE)),0,VLOOKUP(A30,'Bordro Çoklu'!$A$1:Y575,8,FALSE))</f>
        <v>0</v>
      </c>
      <c r="F30" s="290">
        <f>IF(ISERROR(VLOOKUP(E30,GORLIS!$D$5:$G$482,4,FALSE)),0,VLOOKUP(E30,GORLIS!$D$5:$G$482,4,FALSE))</f>
        <v>0</v>
      </c>
      <c r="G30" s="291">
        <f>IF(ISERROR(VLOOKUP(A30,'Bordro Çoklu'!$A$1:AA575,25,FALSE)),0,VLOOKUP(A30,'Bordro Çoklu'!$A$1:AA575,25,FALSE))</f>
        <v>0</v>
      </c>
    </row>
    <row r="31" spans="1:7" ht="24.75" customHeight="1">
      <c r="A31" s="166"/>
      <c r="B31" s="167"/>
      <c r="D31" s="289">
        <f t="shared" si="0"/>
        <v>0</v>
      </c>
      <c r="E31" s="290">
        <f>IF(ISERROR(VLOOKUP(A31,'Bordro Çoklu'!$A$1:Y576,8,FALSE)),0,VLOOKUP(A31,'Bordro Çoklu'!$A$1:Y576,8,FALSE))</f>
        <v>0</v>
      </c>
      <c r="F31" s="290">
        <f>IF(ISERROR(VLOOKUP(E31,GORLIS!$D$5:$G$482,4,FALSE)),0,VLOOKUP(E31,GORLIS!$D$5:$G$482,4,FALSE))</f>
        <v>0</v>
      </c>
      <c r="G31" s="291">
        <f>IF(ISERROR(VLOOKUP(A31,'Bordro Çoklu'!$A$1:AA576,25,FALSE)),0,VLOOKUP(A31,'Bordro Çoklu'!$A$1:AA576,25,FALSE))</f>
        <v>0</v>
      </c>
    </row>
    <row r="32" spans="1:7" ht="24.75" customHeight="1">
      <c r="A32" s="166"/>
      <c r="B32" s="167"/>
      <c r="D32" s="289">
        <f t="shared" si="0"/>
        <v>0</v>
      </c>
      <c r="E32" s="290">
        <f>IF(ISERROR(VLOOKUP(A32,'Bordro Çoklu'!$A$1:Y577,8,FALSE)),0,VLOOKUP(A32,'Bordro Çoklu'!$A$1:Y577,8,FALSE))</f>
        <v>0</v>
      </c>
      <c r="F32" s="290">
        <f>IF(ISERROR(VLOOKUP(E32,GORLIS!$D$5:$G$482,4,FALSE)),0,VLOOKUP(E32,GORLIS!$D$5:$G$482,4,FALSE))</f>
        <v>0</v>
      </c>
      <c r="G32" s="291">
        <f>IF(ISERROR(VLOOKUP(A32,'Bordro Çoklu'!$A$1:AA577,25,FALSE)),0,VLOOKUP(A32,'Bordro Çoklu'!$A$1:AA577,25,FALSE))</f>
        <v>0</v>
      </c>
    </row>
    <row r="33" spans="1:7" ht="24.75" customHeight="1">
      <c r="A33" s="166"/>
      <c r="B33" s="167"/>
      <c r="D33" s="289">
        <f aca="true" t="shared" si="1" ref="D33:D39">IF(A33&gt;0,D32+1,0)</f>
        <v>0</v>
      </c>
      <c r="E33" s="290">
        <f>IF(ISERROR(VLOOKUP(A33,'Bordro Çoklu'!$A$1:Y578,8,FALSE)),0,VLOOKUP(A33,'Bordro Çoklu'!$A$1:Y578,8,FALSE))</f>
        <v>0</v>
      </c>
      <c r="F33" s="290">
        <f>IF(ISERROR(VLOOKUP(E33,GORLIS!$D$5:$G$482,4,FALSE)),0,VLOOKUP(E33,GORLIS!$D$5:$G$482,4,FALSE))</f>
        <v>0</v>
      </c>
      <c r="G33" s="291">
        <f>IF(ISERROR(VLOOKUP(A33,'Bordro Çoklu'!$A$1:AA578,25,FALSE)),0,VLOOKUP(A33,'Bordro Çoklu'!$A$1:AA578,25,FALSE))</f>
        <v>0</v>
      </c>
    </row>
    <row r="34" spans="1:7" ht="24.75" customHeight="1">
      <c r="A34" s="166"/>
      <c r="B34" s="167"/>
      <c r="D34" s="289">
        <f t="shared" si="1"/>
        <v>0</v>
      </c>
      <c r="E34" s="290">
        <f>IF(ISERROR(VLOOKUP(A34,'Bordro Çoklu'!$A$1:Y579,8,FALSE)),0,VLOOKUP(A34,'Bordro Çoklu'!$A$1:Y579,8,FALSE))</f>
        <v>0</v>
      </c>
      <c r="F34" s="290">
        <f>IF(ISERROR(VLOOKUP(E34,GORLIS!$D$5:$G$482,4,FALSE)),0,VLOOKUP(E34,GORLIS!$D$5:$G$482,4,FALSE))</f>
        <v>0</v>
      </c>
      <c r="G34" s="291">
        <f>IF(ISERROR(VLOOKUP(A34,'Bordro Çoklu'!$A$1:AA579,25,FALSE)),0,VLOOKUP(A34,'Bordro Çoklu'!$A$1:AA579,25,FALSE))</f>
        <v>0</v>
      </c>
    </row>
    <row r="35" spans="1:7" ht="24.75" customHeight="1">
      <c r="A35" s="166"/>
      <c r="B35" s="167"/>
      <c r="D35" s="289">
        <f t="shared" si="1"/>
        <v>0</v>
      </c>
      <c r="E35" s="290">
        <f>IF(ISERROR(VLOOKUP(A35,'Bordro Çoklu'!$A$1:Y580,8,FALSE)),0,VLOOKUP(A35,'Bordro Çoklu'!$A$1:Y580,8,FALSE))</f>
        <v>0</v>
      </c>
      <c r="F35" s="290">
        <f>IF(ISERROR(VLOOKUP(E35,GORLIS!$D$5:$G$482,4,FALSE)),0,VLOOKUP(E35,GORLIS!$D$5:$G$482,4,FALSE))</f>
        <v>0</v>
      </c>
      <c r="G35" s="291">
        <f>IF(ISERROR(VLOOKUP(A35,'Bordro Çoklu'!$A$1:AA580,25,FALSE)),0,VLOOKUP(A35,'Bordro Çoklu'!$A$1:AA580,25,FALSE))</f>
        <v>0</v>
      </c>
    </row>
    <row r="36" spans="1:7" ht="24.75" customHeight="1">
      <c r="A36" s="166"/>
      <c r="B36" s="167"/>
      <c r="D36" s="289">
        <f t="shared" si="1"/>
        <v>0</v>
      </c>
      <c r="E36" s="290">
        <f>IF(ISERROR(VLOOKUP(A36,'Bordro Çoklu'!$A$1:Y581,8,FALSE)),0,VLOOKUP(A36,'Bordro Çoklu'!$A$1:Y581,8,FALSE))</f>
        <v>0</v>
      </c>
      <c r="F36" s="290">
        <f>IF(ISERROR(VLOOKUP(E36,GORLIS!$D$5:$G$482,4,FALSE)),0,VLOOKUP(E36,GORLIS!$D$5:$G$482,4,FALSE))</f>
        <v>0</v>
      </c>
      <c r="G36" s="291">
        <f>IF(ISERROR(VLOOKUP(A36,'Bordro Çoklu'!$A$1:AA581,25,FALSE)),0,VLOOKUP(A36,'Bordro Çoklu'!$A$1:AA581,25,FALSE))</f>
        <v>0</v>
      </c>
    </row>
    <row r="37" spans="1:7" ht="24.75" customHeight="1">
      <c r="A37" s="166"/>
      <c r="B37" s="167"/>
      <c r="D37" s="289">
        <f t="shared" si="1"/>
        <v>0</v>
      </c>
      <c r="E37" s="290">
        <f>IF(ISERROR(VLOOKUP(A37,'Bordro Çoklu'!$A$1:Y582,8,FALSE)),0,VLOOKUP(A37,'Bordro Çoklu'!$A$1:Y582,8,FALSE))</f>
        <v>0</v>
      </c>
      <c r="F37" s="290">
        <f>IF(ISERROR(VLOOKUP(E37,GORLIS!$D$5:$G$482,4,FALSE)),0,VLOOKUP(E37,GORLIS!$D$5:$G$482,4,FALSE))</f>
        <v>0</v>
      </c>
      <c r="G37" s="291">
        <f>IF(ISERROR(VLOOKUP(A37,'Bordro Çoklu'!$A$1:AA582,25,FALSE)),0,VLOOKUP(A37,'Bordro Çoklu'!$A$1:AA582,25,FALSE))</f>
        <v>0</v>
      </c>
    </row>
    <row r="38" spans="1:7" ht="24.75" customHeight="1">
      <c r="A38" s="166"/>
      <c r="B38" s="167"/>
      <c r="D38" s="289">
        <f t="shared" si="1"/>
        <v>0</v>
      </c>
      <c r="E38" s="290">
        <f>IF(ISERROR(VLOOKUP(A38,'Bordro Çoklu'!$A$1:Y583,8,FALSE)),0,VLOOKUP(A38,'Bordro Çoklu'!$A$1:Y583,8,FALSE))</f>
        <v>0</v>
      </c>
      <c r="F38" s="290">
        <f>IF(ISERROR(VLOOKUP(E38,GORLIS!$D$5:$G$482,4,FALSE)),0,VLOOKUP(E38,GORLIS!$D$5:$G$482,4,FALSE))</f>
        <v>0</v>
      </c>
      <c r="G38" s="291">
        <f>IF(ISERROR(VLOOKUP(A38,'Bordro Çoklu'!$A$1:AA583,25,FALSE)),0,VLOOKUP(A38,'Bordro Çoklu'!$A$1:AA583,25,FALSE))</f>
        <v>0</v>
      </c>
    </row>
    <row r="39" spans="1:7" ht="24.75" customHeight="1">
      <c r="A39" s="166"/>
      <c r="B39" s="167"/>
      <c r="D39" s="289">
        <f t="shared" si="1"/>
        <v>0</v>
      </c>
      <c r="E39" s="290">
        <f>IF(ISERROR(VLOOKUP(A39,'Bordro Çoklu'!$A$1:Y584,8,FALSE)),0,VLOOKUP(A39,'Bordro Çoklu'!$A$1:Y584,8,FALSE))</f>
        <v>0</v>
      </c>
      <c r="F39" s="290">
        <f>IF(ISERROR(VLOOKUP(E39,GORLIS!$D$5:$G$482,4,FALSE)),0,VLOOKUP(E39,GORLIS!$D$5:$G$482,4,FALSE))</f>
        <v>0</v>
      </c>
      <c r="G39" s="291">
        <f>IF(ISERROR(VLOOKUP(A39,'Bordro Çoklu'!$A$1:AA584,25,FALSE)),0,VLOOKUP(A39,'Bordro Çoklu'!$A$1:AA584,25,FALSE))</f>
        <v>0</v>
      </c>
    </row>
    <row r="40" spans="1:7" ht="24.75" customHeight="1">
      <c r="A40" s="168"/>
      <c r="D40" s="292"/>
      <c r="E40" s="293" t="s">
        <v>10</v>
      </c>
      <c r="F40" s="293"/>
      <c r="G40" s="294">
        <f>SUM(G5:G39)</f>
        <v>0</v>
      </c>
    </row>
    <row r="41" spans="4:7" ht="24.75" customHeight="1">
      <c r="D41" s="269"/>
      <c r="E41" s="295"/>
      <c r="F41" s="295"/>
      <c r="G41" s="270"/>
    </row>
    <row r="42" spans="4:7" ht="24.75" customHeight="1">
      <c r="D42" s="270"/>
      <c r="E42" s="463" t="s">
        <v>235</v>
      </c>
      <c r="F42" s="463"/>
      <c r="G42" s="270"/>
    </row>
    <row r="43" spans="4:7" ht="24.75" customHeight="1">
      <c r="D43" s="270"/>
      <c r="E43" s="296"/>
      <c r="F43" s="296"/>
      <c r="G43" s="270">
        <f>+'Bilgi Girişi1'!P88</f>
        <v>0</v>
      </c>
    </row>
    <row r="44" spans="4:7" ht="24.75" customHeight="1">
      <c r="D44" s="270"/>
      <c r="E44" s="296"/>
      <c r="F44" s="296"/>
      <c r="G44" s="270">
        <f>+'Bilgi Girişi1'!P89</f>
        <v>0</v>
      </c>
    </row>
    <row r="45" spans="4:19" ht="24.75" customHeight="1">
      <c r="D45" s="270"/>
      <c r="E45" s="296"/>
      <c r="F45" s="296"/>
      <c r="G45" s="297"/>
      <c r="O45" s="464"/>
      <c r="P45" s="464"/>
      <c r="Q45" s="464"/>
      <c r="R45" s="464"/>
      <c r="S45" s="464"/>
    </row>
    <row r="46" spans="4:7" ht="24.75" customHeight="1">
      <c r="D46" s="271"/>
      <c r="E46" s="466">
        <f>+'Bilgi Girişi1'!C77</f>
        <v>0</v>
      </c>
      <c r="F46" s="466"/>
      <c r="G46" s="466"/>
    </row>
    <row r="47" spans="4:7" ht="24.75" customHeight="1">
      <c r="D47" s="271"/>
      <c r="E47" s="467" t="s">
        <v>229</v>
      </c>
      <c r="F47" s="467"/>
      <c r="G47" s="467"/>
    </row>
    <row r="48" spans="3:8" ht="24.75" customHeight="1">
      <c r="C48" s="163"/>
      <c r="D48" s="298" t="s">
        <v>231</v>
      </c>
      <c r="E48" s="299" t="s">
        <v>232</v>
      </c>
      <c r="F48" s="299" t="s">
        <v>233</v>
      </c>
      <c r="G48" s="298" t="s">
        <v>234</v>
      </c>
      <c r="H48" s="163"/>
    </row>
    <row r="49" spans="4:7" ht="24.75" customHeight="1">
      <c r="D49" s="286"/>
      <c r="E49" s="287" t="s">
        <v>236</v>
      </c>
      <c r="F49" s="287"/>
      <c r="G49" s="300">
        <f>+G40</f>
        <v>0</v>
      </c>
    </row>
    <row r="50" spans="1:7" ht="24.75" customHeight="1">
      <c r="A50" s="166"/>
      <c r="D50" s="289">
        <f>IF(A50&gt;0,D39+1,0)</f>
        <v>0</v>
      </c>
      <c r="E50" s="290">
        <f>IF(ISERROR(VLOOKUP(A50,'Bordro Çoklu'!$A$1:Y595,8,FALSE)),0,VLOOKUP(A50,'Bordro Çoklu'!$A$1:Y595,8,FALSE))</f>
        <v>0</v>
      </c>
      <c r="F50" s="290">
        <f>IF(ISERROR(VLOOKUP(E50,GORLIS!$D$5:$G$482,4,FALSE)),0,VLOOKUP(E50,GORLIS!$D$5:$G$482,4,FALSE))</f>
        <v>0</v>
      </c>
      <c r="G50" s="291">
        <f>IF(ISERROR(VLOOKUP(A50,'Bordro Çoklu'!$A$1:AA595,25,FALSE)),0,VLOOKUP(A50,'Bordro Çoklu'!$A$1:AA595,25,FALSE))</f>
        <v>0</v>
      </c>
    </row>
    <row r="51" spans="1:7" ht="24.75" customHeight="1">
      <c r="A51" s="166"/>
      <c r="D51" s="289">
        <f aca="true" t="shared" si="2" ref="D51:D83">IF(A51&gt;0,D50+1,0)</f>
        <v>0</v>
      </c>
      <c r="E51" s="290">
        <f>IF(ISERROR(VLOOKUP(A51,'Bordro Çoklu'!$A$1:Y596,8,FALSE)),0,VLOOKUP(A51,'Bordro Çoklu'!$A$1:Y596,8,FALSE))</f>
        <v>0</v>
      </c>
      <c r="F51" s="290">
        <f>IF(ISERROR(VLOOKUP(E51,GORLIS!$D$5:$G$482,4,FALSE)),0,VLOOKUP(E51,GORLIS!$D$5:$G$482,4,FALSE))</f>
        <v>0</v>
      </c>
      <c r="G51" s="291">
        <f>IF(ISERROR(VLOOKUP(A51,'Bordro Çoklu'!$A$1:AA596,25,FALSE)),0,VLOOKUP(A51,'Bordro Çoklu'!$A$1:AA596,25,FALSE))</f>
        <v>0</v>
      </c>
    </row>
    <row r="52" spans="1:7" ht="24.75" customHeight="1">
      <c r="A52" s="166"/>
      <c r="D52" s="289">
        <f t="shared" si="2"/>
        <v>0</v>
      </c>
      <c r="E52" s="290">
        <f>IF(ISERROR(VLOOKUP(A52,'Bordro Çoklu'!$A$1:Y597,8,FALSE)),0,VLOOKUP(A52,'Bordro Çoklu'!$A$1:Y597,8,FALSE))</f>
        <v>0</v>
      </c>
      <c r="F52" s="290">
        <f>IF(ISERROR(VLOOKUP(E52,GORLIS!$D$5:$G$482,4,FALSE)),0,VLOOKUP(E52,GORLIS!$D$5:$G$482,4,FALSE))</f>
        <v>0</v>
      </c>
      <c r="G52" s="291">
        <f>IF(ISERROR(VLOOKUP(A52,'Bordro Çoklu'!$A$1:AA597,25,FALSE)),0,VLOOKUP(A52,'Bordro Çoklu'!$A$1:AA597,25,FALSE))</f>
        <v>0</v>
      </c>
    </row>
    <row r="53" spans="1:7" ht="24.75" customHeight="1">
      <c r="A53" s="166"/>
      <c r="D53" s="289">
        <f t="shared" si="2"/>
        <v>0</v>
      </c>
      <c r="E53" s="290">
        <f>IF(ISERROR(VLOOKUP(A53,'Bordro Çoklu'!$A$1:Y598,8,FALSE)),0,VLOOKUP(A53,'Bordro Çoklu'!$A$1:Y598,8,FALSE))</f>
        <v>0</v>
      </c>
      <c r="F53" s="290">
        <f>IF(ISERROR(VLOOKUP(E53,GORLIS!$D$5:$G$482,4,FALSE)),0,VLOOKUP(E53,GORLIS!$D$5:$G$482,4,FALSE))</f>
        <v>0</v>
      </c>
      <c r="G53" s="291">
        <f>IF(ISERROR(VLOOKUP(A53,'Bordro Çoklu'!$A$1:AA598,25,FALSE)),0,VLOOKUP(A53,'Bordro Çoklu'!$A$1:AA598,25,FALSE))</f>
        <v>0</v>
      </c>
    </row>
    <row r="54" spans="1:7" ht="18.75">
      <c r="A54" s="166"/>
      <c r="D54" s="289">
        <f t="shared" si="2"/>
        <v>0</v>
      </c>
      <c r="E54" s="290">
        <f>IF(ISERROR(VLOOKUP(A54,'Bordro Çoklu'!$A$1:Y599,8,FALSE)),0,VLOOKUP(A54,'Bordro Çoklu'!$A$1:Y599,8,FALSE))</f>
        <v>0</v>
      </c>
      <c r="F54" s="290">
        <f>IF(ISERROR(VLOOKUP(E54,GORLIS!$D$5:$G$482,4,FALSE)),0,VLOOKUP(E54,GORLIS!$D$5:$G$482,4,FALSE))</f>
        <v>0</v>
      </c>
      <c r="G54" s="291">
        <f>IF(ISERROR(VLOOKUP(A54,'Bordro Çoklu'!$A$1:AA599,25,FALSE)),0,VLOOKUP(A54,'Bordro Çoklu'!$A$1:AA599,25,FALSE))</f>
        <v>0</v>
      </c>
    </row>
    <row r="55" spans="1:7" ht="18.75">
      <c r="A55" s="166"/>
      <c r="D55" s="289">
        <f t="shared" si="2"/>
        <v>0</v>
      </c>
      <c r="E55" s="290">
        <f>IF(ISERROR(VLOOKUP(A55,'Bordro Çoklu'!$A$1:Y600,8,FALSE)),0,VLOOKUP(A55,'Bordro Çoklu'!$A$1:Y600,8,FALSE))</f>
        <v>0</v>
      </c>
      <c r="F55" s="290">
        <f>IF(ISERROR(VLOOKUP(E55,GORLIS!$D$5:$G$482,4,FALSE)),0,VLOOKUP(E55,GORLIS!$D$5:$G$482,4,FALSE))</f>
        <v>0</v>
      </c>
      <c r="G55" s="291">
        <f>IF(ISERROR(VLOOKUP(A55,'Bordro Çoklu'!$A$1:AA600,25,FALSE)),0,VLOOKUP(A55,'Bordro Çoklu'!$A$1:AA600,25,FALSE))</f>
        <v>0</v>
      </c>
    </row>
    <row r="56" spans="1:7" ht="18.75">
      <c r="A56" s="166"/>
      <c r="D56" s="289">
        <f t="shared" si="2"/>
        <v>0</v>
      </c>
      <c r="E56" s="290">
        <f>IF(ISERROR(VLOOKUP(A56,'Bordro Çoklu'!$A$1:Y601,8,FALSE)),0,VLOOKUP(A56,'Bordro Çoklu'!$A$1:Y601,8,FALSE))</f>
        <v>0</v>
      </c>
      <c r="F56" s="290">
        <f>IF(ISERROR(VLOOKUP(E56,GORLIS!$D$5:$G$482,4,FALSE)),0,VLOOKUP(E56,GORLIS!$D$5:$G$482,4,FALSE))</f>
        <v>0</v>
      </c>
      <c r="G56" s="291">
        <f>IF(ISERROR(VLOOKUP(A56,'Bordro Çoklu'!$A$1:AA601,25,FALSE)),0,VLOOKUP(A56,'Bordro Çoklu'!$A$1:AA601,25,FALSE))</f>
        <v>0</v>
      </c>
    </row>
    <row r="57" spans="1:7" ht="18.75">
      <c r="A57" s="166"/>
      <c r="D57" s="289">
        <f t="shared" si="2"/>
        <v>0</v>
      </c>
      <c r="E57" s="290">
        <f>IF(ISERROR(VLOOKUP(A57,'Bordro Çoklu'!$A$1:Y602,8,FALSE)),0,VLOOKUP(A57,'Bordro Çoklu'!$A$1:Y602,8,FALSE))</f>
        <v>0</v>
      </c>
      <c r="F57" s="290">
        <f>IF(ISERROR(VLOOKUP(E57,GORLIS!$D$5:$G$482,4,FALSE)),0,VLOOKUP(E57,GORLIS!$D$5:$G$482,4,FALSE))</f>
        <v>0</v>
      </c>
      <c r="G57" s="291">
        <f>IF(ISERROR(VLOOKUP(A57,'Bordro Çoklu'!$A$1:AA602,25,FALSE)),0,VLOOKUP(A57,'Bordro Çoklu'!$A$1:AA602,25,FALSE))</f>
        <v>0</v>
      </c>
    </row>
    <row r="58" spans="1:7" ht="18.75">
      <c r="A58" s="166"/>
      <c r="D58" s="289">
        <f t="shared" si="2"/>
        <v>0</v>
      </c>
      <c r="E58" s="290">
        <f>IF(ISERROR(VLOOKUP(A58,'Bordro Çoklu'!$A$1:Y603,8,FALSE)),0,VLOOKUP(A58,'Bordro Çoklu'!$A$1:Y603,8,FALSE))</f>
        <v>0</v>
      </c>
      <c r="F58" s="290">
        <f>IF(ISERROR(VLOOKUP(E58,GORLIS!$D$5:$G$482,4,FALSE)),0,VLOOKUP(E58,GORLIS!$D$5:$G$482,4,FALSE))</f>
        <v>0</v>
      </c>
      <c r="G58" s="291">
        <f>IF(ISERROR(VLOOKUP(A58,'Bordro Çoklu'!$A$1:AA603,25,FALSE)),0,VLOOKUP(A58,'Bordro Çoklu'!$A$1:AA603,25,FALSE))</f>
        <v>0</v>
      </c>
    </row>
    <row r="59" spans="1:7" ht="18.75">
      <c r="A59" s="166"/>
      <c r="D59" s="289">
        <f t="shared" si="2"/>
        <v>0</v>
      </c>
      <c r="E59" s="290">
        <f>IF(ISERROR(VLOOKUP(A59,'Bordro Çoklu'!$A$1:Y604,8,FALSE)),0,VLOOKUP(A59,'Bordro Çoklu'!$A$1:Y604,8,FALSE))</f>
        <v>0</v>
      </c>
      <c r="F59" s="290">
        <f>IF(ISERROR(VLOOKUP(E59,GORLIS!$D$5:$G$482,4,FALSE)),0,VLOOKUP(E59,GORLIS!$D$5:$G$482,4,FALSE))</f>
        <v>0</v>
      </c>
      <c r="G59" s="291">
        <f>IF(ISERROR(VLOOKUP(A59,'Bordro Çoklu'!$A$1:AA604,25,FALSE)),0,VLOOKUP(A59,'Bordro Çoklu'!$A$1:AA604,25,FALSE))</f>
        <v>0</v>
      </c>
    </row>
    <row r="60" spans="1:7" ht="18.75">
      <c r="A60" s="166"/>
      <c r="D60" s="289">
        <f t="shared" si="2"/>
        <v>0</v>
      </c>
      <c r="E60" s="290">
        <f>IF(ISERROR(VLOOKUP(A60,'Bordro Çoklu'!$A$1:Y605,8,FALSE)),0,VLOOKUP(A60,'Bordro Çoklu'!$A$1:Y605,8,FALSE))</f>
        <v>0</v>
      </c>
      <c r="F60" s="290">
        <f>IF(ISERROR(VLOOKUP(E60,GORLIS!$D$5:$G$482,4,FALSE)),0,VLOOKUP(E60,GORLIS!$D$5:$G$482,4,FALSE))</f>
        <v>0</v>
      </c>
      <c r="G60" s="291">
        <f>IF(ISERROR(VLOOKUP(A60,'Bordro Çoklu'!$A$1:AA605,25,FALSE)),0,VLOOKUP(A60,'Bordro Çoklu'!$A$1:AA605,25,FALSE))</f>
        <v>0</v>
      </c>
    </row>
    <row r="61" spans="1:7" ht="18.75">
      <c r="A61" s="166"/>
      <c r="D61" s="289">
        <f t="shared" si="2"/>
        <v>0</v>
      </c>
      <c r="E61" s="290">
        <f>IF(ISERROR(VLOOKUP(A61,'Bordro Çoklu'!$A$1:Y606,8,FALSE)),0,VLOOKUP(A61,'Bordro Çoklu'!$A$1:Y606,8,FALSE))</f>
        <v>0</v>
      </c>
      <c r="F61" s="290">
        <f>IF(ISERROR(VLOOKUP(E61,GORLIS!$D$5:$G$482,4,FALSE)),0,VLOOKUP(E61,GORLIS!$D$5:$G$482,4,FALSE))</f>
        <v>0</v>
      </c>
      <c r="G61" s="291">
        <f>IF(ISERROR(VLOOKUP(A61,'Bordro Çoklu'!$A$1:AA606,25,FALSE)),0,VLOOKUP(A61,'Bordro Çoklu'!$A$1:AA606,25,FALSE))</f>
        <v>0</v>
      </c>
    </row>
    <row r="62" spans="1:7" ht="18.75">
      <c r="A62" s="166"/>
      <c r="D62" s="289">
        <f t="shared" si="2"/>
        <v>0</v>
      </c>
      <c r="E62" s="290">
        <f>IF(ISERROR(VLOOKUP(A62,'Bordro Çoklu'!$A$1:Y607,8,FALSE)),0,VLOOKUP(A62,'Bordro Çoklu'!$A$1:Y607,8,FALSE))</f>
        <v>0</v>
      </c>
      <c r="F62" s="290">
        <f>IF(ISERROR(VLOOKUP(E62,GORLIS!$D$5:$G$482,4,FALSE)),0,VLOOKUP(E62,GORLIS!$D$5:$G$482,4,FALSE))</f>
        <v>0</v>
      </c>
      <c r="G62" s="291">
        <f>IF(ISERROR(VLOOKUP(A62,'Bordro Çoklu'!$A$1:AA607,25,FALSE)),0,VLOOKUP(A62,'Bordro Çoklu'!$A$1:AA607,25,FALSE))</f>
        <v>0</v>
      </c>
    </row>
    <row r="63" spans="1:7" ht="18.75">
      <c r="A63" s="166"/>
      <c r="D63" s="289">
        <f t="shared" si="2"/>
        <v>0</v>
      </c>
      <c r="E63" s="290">
        <f>IF(ISERROR(VLOOKUP(A63,'Bordro Çoklu'!$A$1:Y608,8,FALSE)),0,VLOOKUP(A63,'Bordro Çoklu'!$A$1:Y608,8,FALSE))</f>
        <v>0</v>
      </c>
      <c r="F63" s="290">
        <f>IF(ISERROR(VLOOKUP(E63,GORLIS!$D$5:$G$482,4,FALSE)),0,VLOOKUP(E63,GORLIS!$D$5:$G$482,4,FALSE))</f>
        <v>0</v>
      </c>
      <c r="G63" s="291">
        <f>IF(ISERROR(VLOOKUP(A63,'Bordro Çoklu'!$A$1:AA608,25,FALSE)),0,VLOOKUP(A63,'Bordro Çoklu'!$A$1:AA608,25,FALSE))</f>
        <v>0</v>
      </c>
    </row>
    <row r="64" spans="1:7" ht="18.75">
      <c r="A64" s="166"/>
      <c r="D64" s="289">
        <f t="shared" si="2"/>
        <v>0</v>
      </c>
      <c r="E64" s="290">
        <f>IF(ISERROR(VLOOKUP(A64,'Bordro Çoklu'!$A$1:Y609,8,FALSE)),0,VLOOKUP(A64,'Bordro Çoklu'!$A$1:Y609,8,FALSE))</f>
        <v>0</v>
      </c>
      <c r="F64" s="290">
        <f>IF(ISERROR(VLOOKUP(E64,GORLIS!$D$5:$G$482,4,FALSE)),0,VLOOKUP(E64,GORLIS!$D$5:$G$482,4,FALSE))</f>
        <v>0</v>
      </c>
      <c r="G64" s="291">
        <f>IF(ISERROR(VLOOKUP(A64,'Bordro Çoklu'!$A$1:AA609,25,FALSE)),0,VLOOKUP(A64,'Bordro Çoklu'!$A$1:AA609,25,FALSE))</f>
        <v>0</v>
      </c>
    </row>
    <row r="65" spans="1:7" ht="18.75">
      <c r="A65" s="166"/>
      <c r="D65" s="289">
        <f t="shared" si="2"/>
        <v>0</v>
      </c>
      <c r="E65" s="290">
        <f>IF(ISERROR(VLOOKUP(A65,'Bordro Çoklu'!$A$1:Y610,8,FALSE)),0,VLOOKUP(A65,'Bordro Çoklu'!$A$1:Y610,8,FALSE))</f>
        <v>0</v>
      </c>
      <c r="F65" s="290">
        <f>IF(ISERROR(VLOOKUP(E65,GORLIS!$D$5:$G$482,4,FALSE)),0,VLOOKUP(E65,GORLIS!$D$5:$G$482,4,FALSE))</f>
        <v>0</v>
      </c>
      <c r="G65" s="291">
        <f>IF(ISERROR(VLOOKUP(A65,'Bordro Çoklu'!$A$1:AA610,25,FALSE)),0,VLOOKUP(A65,'Bordro Çoklu'!$A$1:AA610,25,FALSE))</f>
        <v>0</v>
      </c>
    </row>
    <row r="66" spans="1:7" ht="18.75">
      <c r="A66" s="166"/>
      <c r="D66" s="289">
        <f t="shared" si="2"/>
        <v>0</v>
      </c>
      <c r="E66" s="290">
        <f>IF(ISERROR(VLOOKUP(A66,'Bordro Çoklu'!$A$1:Y611,8,FALSE)),0,VLOOKUP(A66,'Bordro Çoklu'!$A$1:Y611,8,FALSE))</f>
        <v>0</v>
      </c>
      <c r="F66" s="290">
        <f>IF(ISERROR(VLOOKUP(E66,GORLIS!$D$5:$G$482,4,FALSE)),0,VLOOKUP(E66,GORLIS!$D$5:$G$482,4,FALSE))</f>
        <v>0</v>
      </c>
      <c r="G66" s="291">
        <f>IF(ISERROR(VLOOKUP(A66,'Bordro Çoklu'!$A$1:AA611,25,FALSE)),0,VLOOKUP(A66,'Bordro Çoklu'!$A$1:AA611,25,FALSE))</f>
        <v>0</v>
      </c>
    </row>
    <row r="67" spans="1:7" ht="18.75">
      <c r="A67" s="166"/>
      <c r="D67" s="289">
        <f t="shared" si="2"/>
        <v>0</v>
      </c>
      <c r="E67" s="290">
        <f>IF(ISERROR(VLOOKUP(A67,'Bordro Çoklu'!$A$1:Y612,8,FALSE)),0,VLOOKUP(A67,'Bordro Çoklu'!$A$1:Y612,8,FALSE))</f>
        <v>0</v>
      </c>
      <c r="F67" s="290">
        <f>IF(ISERROR(VLOOKUP(E67,GORLIS!$D$5:$G$482,4,FALSE)),0,VLOOKUP(E67,GORLIS!$D$5:$G$482,4,FALSE))</f>
        <v>0</v>
      </c>
      <c r="G67" s="291">
        <f>IF(ISERROR(VLOOKUP(A67,'Bordro Çoklu'!$A$1:AA612,25,FALSE)),0,VLOOKUP(A67,'Bordro Çoklu'!$A$1:AA612,25,FALSE))</f>
        <v>0</v>
      </c>
    </row>
    <row r="68" spans="1:7" ht="18.75">
      <c r="A68" s="166"/>
      <c r="D68" s="289">
        <f t="shared" si="2"/>
        <v>0</v>
      </c>
      <c r="E68" s="290">
        <f>IF(ISERROR(VLOOKUP(A68,'Bordro Çoklu'!$A$1:Y613,8,FALSE)),0,VLOOKUP(A68,'Bordro Çoklu'!$A$1:Y613,8,FALSE))</f>
        <v>0</v>
      </c>
      <c r="F68" s="290">
        <f>IF(ISERROR(VLOOKUP(E68,GORLIS!$D$5:$G$482,4,FALSE)),0,VLOOKUP(E68,GORLIS!$D$5:$G$482,4,FALSE))</f>
        <v>0</v>
      </c>
      <c r="G68" s="291">
        <f>IF(ISERROR(VLOOKUP(A68,'Bordro Çoklu'!$A$1:AA613,25,FALSE)),0,VLOOKUP(A68,'Bordro Çoklu'!$A$1:AA613,25,FALSE))</f>
        <v>0</v>
      </c>
    </row>
    <row r="69" spans="1:7" ht="18.75">
      <c r="A69" s="166"/>
      <c r="D69" s="289">
        <f t="shared" si="2"/>
        <v>0</v>
      </c>
      <c r="E69" s="290">
        <f>IF(ISERROR(VLOOKUP(A69,'Bordro Çoklu'!$A$1:Y614,8,FALSE)),0,VLOOKUP(A69,'Bordro Çoklu'!$A$1:Y614,8,FALSE))</f>
        <v>0</v>
      </c>
      <c r="F69" s="290">
        <f>IF(ISERROR(VLOOKUP(E69,GORLIS!$D$5:$G$482,4,FALSE)),0,VLOOKUP(E69,GORLIS!$D$5:$G$482,4,FALSE))</f>
        <v>0</v>
      </c>
      <c r="G69" s="291">
        <f>IF(ISERROR(VLOOKUP(A69,'Bordro Çoklu'!$A$1:AA614,25,FALSE)),0,VLOOKUP(A69,'Bordro Çoklu'!$A$1:AA614,25,FALSE))</f>
        <v>0</v>
      </c>
    </row>
    <row r="70" spans="1:7" ht="18.75">
      <c r="A70" s="166"/>
      <c r="D70" s="289">
        <f t="shared" si="2"/>
        <v>0</v>
      </c>
      <c r="E70" s="290">
        <f>IF(ISERROR(VLOOKUP(A70,'Bordro Çoklu'!$A$1:Y615,8,FALSE)),0,VLOOKUP(A70,'Bordro Çoklu'!$A$1:Y615,8,FALSE))</f>
        <v>0</v>
      </c>
      <c r="F70" s="290">
        <f>IF(ISERROR(VLOOKUP(E70,GORLIS!$D$5:$G$482,4,FALSE)),0,VLOOKUP(E70,GORLIS!$D$5:$G$482,4,FALSE))</f>
        <v>0</v>
      </c>
      <c r="G70" s="291">
        <f>IF(ISERROR(VLOOKUP(A70,'Bordro Çoklu'!$A$1:AA615,25,FALSE)),0,VLOOKUP(A70,'Bordro Çoklu'!$A$1:AA615,25,FALSE))</f>
        <v>0</v>
      </c>
    </row>
    <row r="71" spans="1:7" ht="18.75">
      <c r="A71" s="166"/>
      <c r="D71" s="289">
        <f t="shared" si="2"/>
        <v>0</v>
      </c>
      <c r="E71" s="290">
        <f>IF(ISERROR(VLOOKUP(A71,'Bordro Çoklu'!$A$1:Y616,8,FALSE)),0,VLOOKUP(A71,'Bordro Çoklu'!$A$1:Y616,8,FALSE))</f>
        <v>0</v>
      </c>
      <c r="F71" s="290">
        <f>IF(ISERROR(VLOOKUP(E71,GORLIS!$D$5:$G$482,4,FALSE)),0,VLOOKUP(E71,GORLIS!$D$5:$G$482,4,FALSE))</f>
        <v>0</v>
      </c>
      <c r="G71" s="291">
        <f>IF(ISERROR(VLOOKUP(A71,'Bordro Çoklu'!$A$1:AA616,25,FALSE)),0,VLOOKUP(A71,'Bordro Çoklu'!$A$1:AA616,25,FALSE))</f>
        <v>0</v>
      </c>
    </row>
    <row r="72" spans="1:7" ht="18.75">
      <c r="A72" s="166"/>
      <c r="D72" s="289">
        <f t="shared" si="2"/>
        <v>0</v>
      </c>
      <c r="E72" s="290">
        <f>IF(ISERROR(VLOOKUP(A72,'Bordro Çoklu'!$A$1:Y617,8,FALSE)),0,VLOOKUP(A72,'Bordro Çoklu'!$A$1:Y617,8,FALSE))</f>
        <v>0</v>
      </c>
      <c r="F72" s="290">
        <f>IF(ISERROR(VLOOKUP(E72,GORLIS!$D$5:$G$482,4,FALSE)),0,VLOOKUP(E72,GORLIS!$D$5:$G$482,4,FALSE))</f>
        <v>0</v>
      </c>
      <c r="G72" s="291">
        <f>IF(ISERROR(VLOOKUP(A72,'Bordro Çoklu'!$A$1:AA617,25,FALSE)),0,VLOOKUP(A72,'Bordro Çoklu'!$A$1:AA617,25,FALSE))</f>
        <v>0</v>
      </c>
    </row>
    <row r="73" spans="1:7" ht="18.75">
      <c r="A73" s="166"/>
      <c r="D73" s="289">
        <f t="shared" si="2"/>
        <v>0</v>
      </c>
      <c r="E73" s="290">
        <f>IF(ISERROR(VLOOKUP(A73,'Bordro Çoklu'!$A$1:Y618,8,FALSE)),0,VLOOKUP(A73,'Bordro Çoklu'!$A$1:Y618,8,FALSE))</f>
        <v>0</v>
      </c>
      <c r="F73" s="290">
        <f>IF(ISERROR(VLOOKUP(E73,GORLIS!$D$5:$G$482,4,FALSE)),0,VLOOKUP(E73,GORLIS!$D$5:$G$482,4,FALSE))</f>
        <v>0</v>
      </c>
      <c r="G73" s="291">
        <f>IF(ISERROR(VLOOKUP(A73,'Bordro Çoklu'!$A$1:AA618,25,FALSE)),0,VLOOKUP(A73,'Bordro Çoklu'!$A$1:AA618,25,FALSE))</f>
        <v>0</v>
      </c>
    </row>
    <row r="74" spans="1:7" ht="18.75">
      <c r="A74" s="166"/>
      <c r="D74" s="289">
        <f t="shared" si="2"/>
        <v>0</v>
      </c>
      <c r="E74" s="290">
        <f>IF(ISERROR(VLOOKUP(A74,'Bordro Çoklu'!$A$1:Y619,8,FALSE)),0,VLOOKUP(A74,'Bordro Çoklu'!$A$1:Y619,8,FALSE))</f>
        <v>0</v>
      </c>
      <c r="F74" s="290">
        <f>IF(ISERROR(VLOOKUP(E74,GORLIS!$D$5:$G$482,4,FALSE)),0,VLOOKUP(E74,GORLIS!$D$5:$G$482,4,FALSE))</f>
        <v>0</v>
      </c>
      <c r="G74" s="291">
        <f>IF(ISERROR(VLOOKUP(A74,'Bordro Çoklu'!$A$1:AA619,25,FALSE)),0,VLOOKUP(A74,'Bordro Çoklu'!$A$1:AA619,25,FALSE))</f>
        <v>0</v>
      </c>
    </row>
    <row r="75" spans="1:7" ht="18.75">
      <c r="A75" s="166"/>
      <c r="D75" s="289">
        <f t="shared" si="2"/>
        <v>0</v>
      </c>
      <c r="E75" s="290">
        <f>IF(ISERROR(VLOOKUP(A75,'Bordro Çoklu'!$A$1:Y620,8,FALSE)),0,VLOOKUP(A75,'Bordro Çoklu'!$A$1:Y620,8,FALSE))</f>
        <v>0</v>
      </c>
      <c r="F75" s="290">
        <f>IF(ISERROR(VLOOKUP(E75,GORLIS!$D$5:$G$482,4,FALSE)),0,VLOOKUP(E75,GORLIS!$D$5:$G$482,4,FALSE))</f>
        <v>0</v>
      </c>
      <c r="G75" s="291">
        <f>IF(ISERROR(VLOOKUP(A75,'Bordro Çoklu'!$A$1:AA620,25,FALSE)),0,VLOOKUP(A75,'Bordro Çoklu'!$A$1:AA620,25,FALSE))</f>
        <v>0</v>
      </c>
    </row>
    <row r="76" spans="1:7" ht="18.75">
      <c r="A76" s="166"/>
      <c r="D76" s="289">
        <f t="shared" si="2"/>
        <v>0</v>
      </c>
      <c r="E76" s="290">
        <f>IF(ISERROR(VLOOKUP(A76,'Bordro Çoklu'!$A$1:Y621,8,FALSE)),0,VLOOKUP(A76,'Bordro Çoklu'!$A$1:Y621,8,FALSE))</f>
        <v>0</v>
      </c>
      <c r="F76" s="290">
        <f>IF(ISERROR(VLOOKUP(E76,GORLIS!$D$5:$G$482,4,FALSE)),0,VLOOKUP(E76,GORLIS!$D$5:$G$482,4,FALSE))</f>
        <v>0</v>
      </c>
      <c r="G76" s="291">
        <f>IF(ISERROR(VLOOKUP(A76,'Bordro Çoklu'!$A$1:AA621,25,FALSE)),0,VLOOKUP(A76,'Bordro Çoklu'!$A$1:AA621,25,FALSE))</f>
        <v>0</v>
      </c>
    </row>
    <row r="77" spans="1:7" ht="18.75">
      <c r="A77" s="166"/>
      <c r="D77" s="289">
        <f t="shared" si="2"/>
        <v>0</v>
      </c>
      <c r="E77" s="290">
        <f>IF(ISERROR(VLOOKUP(A77,'Bordro Çoklu'!$A$1:Y622,8,FALSE)),0,VLOOKUP(A77,'Bordro Çoklu'!$A$1:Y622,8,FALSE))</f>
        <v>0</v>
      </c>
      <c r="F77" s="290">
        <f>IF(ISERROR(VLOOKUP(E77,GORLIS!$D$5:$G$482,4,FALSE)),0,VLOOKUP(E77,GORLIS!$D$5:$G$482,4,FALSE))</f>
        <v>0</v>
      </c>
      <c r="G77" s="291">
        <f>IF(ISERROR(VLOOKUP(A77,'Bordro Çoklu'!$A$1:AA622,25,FALSE)),0,VLOOKUP(A77,'Bordro Çoklu'!$A$1:AA622,25,FALSE))</f>
        <v>0</v>
      </c>
    </row>
    <row r="78" spans="1:7" ht="18.75">
      <c r="A78" s="166"/>
      <c r="D78" s="289">
        <f t="shared" si="2"/>
        <v>0</v>
      </c>
      <c r="E78" s="290">
        <f>IF(ISERROR(VLOOKUP(A78,'Bordro Çoklu'!$A$1:Y623,8,FALSE)),0,VLOOKUP(A78,'Bordro Çoklu'!$A$1:Y623,8,FALSE))</f>
        <v>0</v>
      </c>
      <c r="F78" s="290">
        <f>IF(ISERROR(VLOOKUP(E78,GORLIS!$D$5:$G$482,4,FALSE)),0,VLOOKUP(E78,GORLIS!$D$5:$G$482,4,FALSE))</f>
        <v>0</v>
      </c>
      <c r="G78" s="291">
        <f>IF(ISERROR(VLOOKUP(A78,'Bordro Çoklu'!$A$1:AA623,25,FALSE)),0,VLOOKUP(A78,'Bordro Çoklu'!$A$1:AA623,25,FALSE))</f>
        <v>0</v>
      </c>
    </row>
    <row r="79" spans="1:7" ht="18.75">
      <c r="A79" s="166"/>
      <c r="D79" s="289">
        <f t="shared" si="2"/>
        <v>0</v>
      </c>
      <c r="E79" s="290">
        <f>IF(ISERROR(VLOOKUP(A79,'Bordro Çoklu'!$A$1:Y624,8,FALSE)),0,VLOOKUP(A79,'Bordro Çoklu'!$A$1:Y624,8,FALSE))</f>
        <v>0</v>
      </c>
      <c r="F79" s="290">
        <f>IF(ISERROR(VLOOKUP(E79,GORLIS!$D$5:$G$482,4,FALSE)),0,VLOOKUP(E79,GORLIS!$D$5:$G$482,4,FALSE))</f>
        <v>0</v>
      </c>
      <c r="G79" s="291">
        <f>IF(ISERROR(VLOOKUP(A79,'Bordro Çoklu'!$A$1:AA624,25,FALSE)),0,VLOOKUP(A79,'Bordro Çoklu'!$A$1:AA624,25,FALSE))</f>
        <v>0</v>
      </c>
    </row>
    <row r="80" spans="1:7" ht="18.75">
      <c r="A80" s="166"/>
      <c r="D80" s="289">
        <f t="shared" si="2"/>
        <v>0</v>
      </c>
      <c r="E80" s="290">
        <f>IF(ISERROR(VLOOKUP(A80,'Bordro Çoklu'!$A$1:Y625,8,FALSE)),0,VLOOKUP(A80,'Bordro Çoklu'!$A$1:Y625,8,FALSE))</f>
        <v>0</v>
      </c>
      <c r="F80" s="290">
        <f>IF(ISERROR(VLOOKUP(E80,GORLIS!$D$5:$G$482,4,FALSE)),0,VLOOKUP(E80,GORLIS!$D$5:$G$482,4,FALSE))</f>
        <v>0</v>
      </c>
      <c r="G80" s="291">
        <f>IF(ISERROR(VLOOKUP(A80,'Bordro Çoklu'!$A$1:AA625,25,FALSE)),0,VLOOKUP(A80,'Bordro Çoklu'!$A$1:AA625,25,FALSE))</f>
        <v>0</v>
      </c>
    </row>
    <row r="81" spans="1:7" ht="18.75">
      <c r="A81" s="166"/>
      <c r="D81" s="289">
        <f t="shared" si="2"/>
        <v>0</v>
      </c>
      <c r="E81" s="290">
        <f>IF(ISERROR(VLOOKUP(A81,'Bordro Çoklu'!$A$1:Y626,8,FALSE)),0,VLOOKUP(A81,'Bordro Çoklu'!$A$1:Y626,8,FALSE))</f>
        <v>0</v>
      </c>
      <c r="F81" s="290">
        <f>IF(ISERROR(VLOOKUP(E81,GORLIS!$D$5:$G$482,4,FALSE)),0,VLOOKUP(E81,GORLIS!$D$5:$G$482,4,FALSE))</f>
        <v>0</v>
      </c>
      <c r="G81" s="291">
        <f>IF(ISERROR(VLOOKUP(A81,'Bordro Çoklu'!$A$1:AA626,25,FALSE)),0,VLOOKUP(A81,'Bordro Çoklu'!$A$1:AA626,25,FALSE))</f>
        <v>0</v>
      </c>
    </row>
    <row r="82" spans="1:7" ht="18.75">
      <c r="A82" s="166"/>
      <c r="D82" s="289">
        <f t="shared" si="2"/>
        <v>0</v>
      </c>
      <c r="E82" s="290">
        <f>IF(ISERROR(VLOOKUP(A82,'Bordro Çoklu'!$A$1:Y627,8,FALSE)),0,VLOOKUP(A82,'Bordro Çoklu'!$A$1:Y627,8,FALSE))</f>
        <v>0</v>
      </c>
      <c r="F82" s="290">
        <f>IF(ISERROR(VLOOKUP(E82,GORLIS!$D$5:$G$482,4,FALSE)),0,VLOOKUP(E82,GORLIS!$D$5:$G$482,4,FALSE))</f>
        <v>0</v>
      </c>
      <c r="G82" s="291">
        <f>IF(ISERROR(VLOOKUP(A82,'Bordro Çoklu'!$A$1:AA627,25,FALSE)),0,VLOOKUP(A82,'Bordro Çoklu'!$A$1:AA627,25,FALSE))</f>
        <v>0</v>
      </c>
    </row>
    <row r="83" spans="1:7" ht="18.75">
      <c r="A83" s="166"/>
      <c r="D83" s="289">
        <f t="shared" si="2"/>
        <v>0</v>
      </c>
      <c r="E83" s="290">
        <f>IF(ISERROR(VLOOKUP(A83,'Bordro Çoklu'!$A$1:Y628,8,FALSE)),0,VLOOKUP(A83,'Bordro Çoklu'!$A$1:Y628,8,FALSE))</f>
        <v>0</v>
      </c>
      <c r="F83" s="290">
        <f>IF(ISERROR(VLOOKUP(E83,GORLIS!$D$5:$G$482,4,FALSE)),0,VLOOKUP(E83,GORLIS!$D$5:$G$482,4,FALSE))</f>
        <v>0</v>
      </c>
      <c r="G83" s="291">
        <f>IF(ISERROR(VLOOKUP(A83,'Bordro Çoklu'!$A$1:AA628,25,FALSE)),0,VLOOKUP(A83,'Bordro Çoklu'!$A$1:AA628,25,FALSE))</f>
        <v>0</v>
      </c>
    </row>
    <row r="84" spans="4:7" ht="22.5" customHeight="1">
      <c r="D84" s="292"/>
      <c r="E84" s="293" t="s">
        <v>10</v>
      </c>
      <c r="F84" s="293"/>
      <c r="G84" s="294">
        <f>SUM(G49:G83)</f>
        <v>0</v>
      </c>
    </row>
    <row r="85" spans="4:7" ht="15.75">
      <c r="D85" s="269"/>
      <c r="E85" s="295"/>
      <c r="F85" s="295"/>
      <c r="G85" s="270"/>
    </row>
    <row r="86" spans="4:7" ht="15.75">
      <c r="D86" s="270"/>
      <c r="E86" s="463" t="s">
        <v>235</v>
      </c>
      <c r="F86" s="463"/>
      <c r="G86" s="270"/>
    </row>
    <row r="87" spans="4:7" ht="15.75">
      <c r="D87" s="270"/>
      <c r="E87" s="296"/>
      <c r="F87" s="296"/>
      <c r="G87" s="270">
        <f>+'Bilgi Girişi1'!P88</f>
        <v>0</v>
      </c>
    </row>
    <row r="88" spans="4:7" ht="15.75">
      <c r="D88" s="270"/>
      <c r="E88" s="296"/>
      <c r="F88" s="296"/>
      <c r="G88" s="270">
        <f>+'Bilgi Girişi1'!P89</f>
        <v>0</v>
      </c>
    </row>
    <row r="89" spans="4:7" ht="15.75">
      <c r="D89" s="271"/>
      <c r="E89" s="301"/>
      <c r="F89" s="301"/>
      <c r="G89" s="271"/>
    </row>
    <row r="90" spans="4:7" ht="15.75">
      <c r="D90" s="271"/>
      <c r="E90" s="301"/>
      <c r="F90" s="301"/>
      <c r="G90" s="271"/>
    </row>
    <row r="91" spans="4:7" ht="15.75">
      <c r="D91" s="271"/>
      <c r="E91" s="301"/>
      <c r="F91" s="301"/>
      <c r="G91" s="271"/>
    </row>
    <row r="92" spans="4:7" ht="15.75">
      <c r="D92" s="271"/>
      <c r="E92" s="301"/>
      <c r="F92" s="301"/>
      <c r="G92" s="271"/>
    </row>
  </sheetData>
  <sheetProtection password="C620" sheet="1"/>
  <mergeCells count="7">
    <mergeCell ref="E86:F86"/>
    <mergeCell ref="E2:G2"/>
    <mergeCell ref="E3:G3"/>
    <mergeCell ref="E42:F42"/>
    <mergeCell ref="O45:S45"/>
    <mergeCell ref="E46:G46"/>
    <mergeCell ref="E47:G47"/>
  </mergeCells>
  <printOptions/>
  <pageMargins left="0.7" right="0.7" top="0.75" bottom="0.75" header="0.3" footer="0.3"/>
  <pageSetup horizontalDpi="600" verticalDpi="600" orientation="portrait" paperSize="9" scale="60" r:id="rId2"/>
  <rowBreaks count="1" manualBreakCount="1">
    <brk id="45" min="2" max="7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"/>
  <dimension ref="C3:D57"/>
  <sheetViews>
    <sheetView zoomScalePageLayoutView="0" workbookViewId="0" topLeftCell="A1">
      <selection activeCell="C13" sqref="C13"/>
    </sheetView>
  </sheetViews>
  <sheetFormatPr defaultColWidth="9.140625" defaultRowHeight="12.75"/>
  <cols>
    <col min="3" max="3" width="74.28125" style="0" bestFit="1" customWidth="1"/>
  </cols>
  <sheetData>
    <row r="3" spans="3:4" ht="12.75">
      <c r="C3" s="124" t="s">
        <v>163</v>
      </c>
      <c r="D3" s="124" t="s">
        <v>164</v>
      </c>
    </row>
    <row r="4" spans="3:4" ht="12.75">
      <c r="C4" s="125" t="s">
        <v>114</v>
      </c>
      <c r="D4" s="125">
        <v>501</v>
      </c>
    </row>
    <row r="5" spans="3:4" ht="12.75">
      <c r="C5" s="125" t="s">
        <v>102</v>
      </c>
      <c r="D5" s="125">
        <v>276</v>
      </c>
    </row>
    <row r="6" spans="3:4" ht="12.75">
      <c r="C6" s="125" t="s">
        <v>85</v>
      </c>
      <c r="D6" s="125">
        <v>330</v>
      </c>
    </row>
    <row r="7" spans="3:4" ht="12.75">
      <c r="C7" s="125" t="s">
        <v>103</v>
      </c>
      <c r="D7" s="125">
        <v>300</v>
      </c>
    </row>
    <row r="8" spans="3:4" ht="12.75">
      <c r="C8" s="125" t="s">
        <v>120</v>
      </c>
      <c r="D8" s="125">
        <v>709</v>
      </c>
    </row>
    <row r="9" spans="3:4" ht="12.75">
      <c r="C9" s="125" t="s">
        <v>123</v>
      </c>
      <c r="D9" s="125">
        <v>708</v>
      </c>
    </row>
    <row r="10" spans="3:4" ht="12.75">
      <c r="C10" s="125" t="s">
        <v>111</v>
      </c>
      <c r="D10" s="125">
        <v>672</v>
      </c>
    </row>
    <row r="11" spans="3:4" ht="12.75">
      <c r="C11" s="125" t="s">
        <v>93</v>
      </c>
      <c r="D11" s="125">
        <v>908</v>
      </c>
    </row>
    <row r="12" spans="3:4" ht="12.75">
      <c r="C12" s="125" t="s">
        <v>125</v>
      </c>
      <c r="D12" s="125">
        <v>502</v>
      </c>
    </row>
    <row r="13" spans="3:4" ht="12.75">
      <c r="C13" s="125" t="s">
        <v>132</v>
      </c>
      <c r="D13" s="125">
        <v>689</v>
      </c>
    </row>
    <row r="14" spans="3:4" ht="12.75">
      <c r="C14" s="125" t="s">
        <v>124</v>
      </c>
      <c r="D14" s="125">
        <v>503</v>
      </c>
    </row>
    <row r="15" spans="3:4" ht="12.75">
      <c r="C15" s="125" t="s">
        <v>119</v>
      </c>
      <c r="D15" s="125">
        <v>509</v>
      </c>
    </row>
    <row r="16" spans="3:4" ht="12.75">
      <c r="C16" s="125" t="s">
        <v>101</v>
      </c>
      <c r="D16" s="125">
        <v>677</v>
      </c>
    </row>
    <row r="17" spans="3:4" ht="12.75">
      <c r="C17" s="125" t="s">
        <v>118</v>
      </c>
      <c r="D17" s="125">
        <v>700</v>
      </c>
    </row>
    <row r="18" spans="3:4" ht="12.75">
      <c r="C18" s="125" t="s">
        <v>135</v>
      </c>
      <c r="D18" s="125">
        <v>234</v>
      </c>
    </row>
    <row r="19" spans="3:4" ht="12.75">
      <c r="C19" s="125" t="s">
        <v>137</v>
      </c>
      <c r="D19" s="125">
        <v>605</v>
      </c>
    </row>
    <row r="20" spans="3:4" ht="12.75">
      <c r="C20" s="125" t="s">
        <v>100</v>
      </c>
      <c r="D20" s="125">
        <v>631</v>
      </c>
    </row>
    <row r="21" spans="3:4" ht="12.75">
      <c r="C21" s="125" t="s">
        <v>122</v>
      </c>
      <c r="D21" s="125">
        <v>701</v>
      </c>
    </row>
    <row r="22" spans="3:4" ht="12.75">
      <c r="C22" s="125" t="s">
        <v>107</v>
      </c>
      <c r="D22" s="125">
        <v>400</v>
      </c>
    </row>
    <row r="23" spans="3:4" ht="12.75">
      <c r="C23" s="125" t="s">
        <v>98</v>
      </c>
      <c r="D23" s="125">
        <v>432</v>
      </c>
    </row>
    <row r="24" spans="3:4" ht="12.75">
      <c r="C24" s="125" t="s">
        <v>86</v>
      </c>
      <c r="D24" s="125">
        <v>902</v>
      </c>
    </row>
    <row r="25" spans="3:4" ht="12.75">
      <c r="C25" s="125" t="s">
        <v>136</v>
      </c>
      <c r="D25" s="125">
        <v>608</v>
      </c>
    </row>
    <row r="26" spans="3:4" ht="12.75">
      <c r="C26" s="125" t="s">
        <v>105</v>
      </c>
      <c r="D26" s="125">
        <v>647</v>
      </c>
    </row>
    <row r="27" spans="3:4" ht="12.75">
      <c r="C27" s="125" t="s">
        <v>129</v>
      </c>
      <c r="D27" s="125">
        <v>647</v>
      </c>
    </row>
    <row r="28" spans="3:4" ht="12.75">
      <c r="C28" s="125" t="s">
        <v>134</v>
      </c>
      <c r="D28" s="125">
        <v>639</v>
      </c>
    </row>
    <row r="29" spans="3:4" ht="12.75">
      <c r="C29" s="125" t="s">
        <v>97</v>
      </c>
      <c r="D29" s="125">
        <v>912</v>
      </c>
    </row>
    <row r="30" spans="3:4" ht="12.75">
      <c r="C30" s="125" t="s">
        <v>87</v>
      </c>
      <c r="D30" s="125">
        <v>900</v>
      </c>
    </row>
    <row r="31" spans="3:4" ht="12.75">
      <c r="C31" s="125" t="s">
        <v>88</v>
      </c>
      <c r="D31" s="125">
        <v>904</v>
      </c>
    </row>
    <row r="32" spans="3:4" ht="12.75">
      <c r="C32" s="125" t="s">
        <v>131</v>
      </c>
      <c r="D32" s="125">
        <v>904</v>
      </c>
    </row>
    <row r="33" spans="3:4" ht="12.75">
      <c r="C33" s="125" t="s">
        <v>130</v>
      </c>
      <c r="D33" s="125">
        <v>904</v>
      </c>
    </row>
    <row r="34" spans="3:4" ht="12.75">
      <c r="C34" s="125" t="s">
        <v>106</v>
      </c>
      <c r="D34" s="125">
        <v>643</v>
      </c>
    </row>
    <row r="35" spans="3:4" ht="12.75">
      <c r="C35" s="125" t="s">
        <v>121</v>
      </c>
      <c r="D35" s="125">
        <v>504</v>
      </c>
    </row>
    <row r="36" spans="3:4" ht="12.75">
      <c r="C36" s="125" t="s">
        <v>91</v>
      </c>
      <c r="D36" s="125">
        <v>906</v>
      </c>
    </row>
    <row r="37" spans="3:4" ht="12.75">
      <c r="C37" s="125" t="s">
        <v>99</v>
      </c>
      <c r="D37" s="125">
        <v>443</v>
      </c>
    </row>
    <row r="38" spans="3:4" ht="12.75">
      <c r="C38" s="125" t="s">
        <v>95</v>
      </c>
      <c r="D38" s="125">
        <v>910</v>
      </c>
    </row>
    <row r="39" spans="3:4" ht="12.75">
      <c r="C39" s="125" t="s">
        <v>90</v>
      </c>
      <c r="D39" s="125">
        <v>905</v>
      </c>
    </row>
    <row r="40" spans="3:4" ht="12.75">
      <c r="C40" s="125" t="s">
        <v>84</v>
      </c>
      <c r="D40" s="125">
        <v>901</v>
      </c>
    </row>
    <row r="41" spans="3:4" ht="12.75">
      <c r="C41" s="125" t="s">
        <v>109</v>
      </c>
      <c r="D41" s="125">
        <v>200</v>
      </c>
    </row>
    <row r="42" spans="3:4" ht="12.75">
      <c r="C42" s="125" t="s">
        <v>92</v>
      </c>
      <c r="D42" s="125">
        <v>907</v>
      </c>
    </row>
    <row r="43" spans="3:4" ht="12.75">
      <c r="C43" s="125" t="s">
        <v>117</v>
      </c>
      <c r="D43" s="125">
        <v>702</v>
      </c>
    </row>
    <row r="44" spans="3:4" ht="12.75">
      <c r="C44" s="125" t="s">
        <v>116</v>
      </c>
      <c r="D44" s="125">
        <v>707</v>
      </c>
    </row>
    <row r="45" spans="3:4" ht="12.75">
      <c r="C45" s="125" t="s">
        <v>89</v>
      </c>
      <c r="D45" s="125">
        <v>904</v>
      </c>
    </row>
    <row r="46" spans="3:4" ht="12.75">
      <c r="C46" s="125" t="s">
        <v>108</v>
      </c>
      <c r="D46" s="125">
        <v>604</v>
      </c>
    </row>
    <row r="47" spans="3:4" ht="12.75">
      <c r="C47" s="125" t="s">
        <v>96</v>
      </c>
      <c r="D47" s="125">
        <v>911</v>
      </c>
    </row>
    <row r="48" spans="3:4" ht="12.75">
      <c r="C48" s="125" t="s">
        <v>126</v>
      </c>
      <c r="D48" s="125">
        <v>505</v>
      </c>
    </row>
    <row r="49" spans="3:4" ht="12.75">
      <c r="C49" s="125" t="s">
        <v>127</v>
      </c>
      <c r="D49" s="125">
        <v>704</v>
      </c>
    </row>
    <row r="50" spans="3:4" ht="12.75">
      <c r="C50" s="125" t="s">
        <v>104</v>
      </c>
      <c r="D50" s="125">
        <v>457</v>
      </c>
    </row>
    <row r="51" spans="3:4" ht="12.75">
      <c r="C51" s="125" t="s">
        <v>133</v>
      </c>
      <c r="D51" s="125">
        <v>452</v>
      </c>
    </row>
    <row r="52" spans="3:4" ht="12.75">
      <c r="C52" s="125" t="s">
        <v>128</v>
      </c>
      <c r="D52" s="125">
        <v>230</v>
      </c>
    </row>
    <row r="53" spans="3:4" ht="12.75">
      <c r="C53" s="125" t="s">
        <v>112</v>
      </c>
      <c r="D53" s="125">
        <v>681</v>
      </c>
    </row>
    <row r="54" spans="3:4" ht="12.75">
      <c r="C54" s="125" t="s">
        <v>115</v>
      </c>
      <c r="D54" s="125">
        <v>526</v>
      </c>
    </row>
    <row r="55" spans="3:4" ht="12.75">
      <c r="C55" s="125" t="s">
        <v>110</v>
      </c>
      <c r="D55" s="125">
        <v>239</v>
      </c>
    </row>
    <row r="56" spans="3:4" ht="12.75">
      <c r="C56" s="125" t="s">
        <v>113</v>
      </c>
      <c r="D56" s="125">
        <v>683</v>
      </c>
    </row>
    <row r="57" spans="3:4" ht="12.75">
      <c r="C57" s="125" t="s">
        <v>94</v>
      </c>
      <c r="D57" s="125">
        <v>909</v>
      </c>
    </row>
  </sheetData>
  <sheetProtection password="C620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B4:J30"/>
  <sheetViews>
    <sheetView showGridLines="0" zoomScale="110" zoomScaleNormal="110" zoomScalePageLayoutView="0" workbookViewId="0" topLeftCell="A1">
      <selection activeCell="D19" sqref="D19"/>
    </sheetView>
  </sheetViews>
  <sheetFormatPr defaultColWidth="9.140625" defaultRowHeight="12.75"/>
  <cols>
    <col min="1" max="2" width="9.140625" style="127" customWidth="1"/>
    <col min="3" max="3" width="20.00390625" style="127" bestFit="1" customWidth="1"/>
    <col min="4" max="4" width="10.57421875" style="127" bestFit="1" customWidth="1"/>
    <col min="5" max="16384" width="9.140625" style="127" customWidth="1"/>
  </cols>
  <sheetData>
    <row r="4" spans="2:10" ht="12.75">
      <c r="B4" s="160"/>
      <c r="C4" s="126" t="s">
        <v>82</v>
      </c>
      <c r="D4" s="126" t="s">
        <v>83</v>
      </c>
      <c r="H4" s="97" t="s">
        <v>54</v>
      </c>
      <c r="I4" s="98">
        <v>2014</v>
      </c>
      <c r="J4" s="125"/>
    </row>
    <row r="5" spans="3:10" ht="12.75">
      <c r="C5" s="128" t="s">
        <v>167</v>
      </c>
      <c r="D5" s="126">
        <v>300</v>
      </c>
      <c r="H5" s="99" t="s">
        <v>153</v>
      </c>
      <c r="I5" s="100">
        <v>11000</v>
      </c>
      <c r="J5" s="127">
        <v>15</v>
      </c>
    </row>
    <row r="6" spans="3:10" ht="12.75">
      <c r="C6" s="128" t="s">
        <v>165</v>
      </c>
      <c r="D6" s="126">
        <v>250</v>
      </c>
      <c r="H6" s="101" t="s">
        <v>154</v>
      </c>
      <c r="I6" s="100">
        <v>27000</v>
      </c>
      <c r="J6" s="127">
        <v>20</v>
      </c>
    </row>
    <row r="7" spans="3:10" ht="12.75">
      <c r="C7" s="128" t="s">
        <v>166</v>
      </c>
      <c r="D7" s="126">
        <v>200</v>
      </c>
      <c r="H7" s="102" t="s">
        <v>155</v>
      </c>
      <c r="I7" s="100">
        <v>97000</v>
      </c>
      <c r="J7" s="127">
        <v>27</v>
      </c>
    </row>
    <row r="8" spans="3:4" ht="12.75">
      <c r="C8" s="128" t="s">
        <v>168</v>
      </c>
      <c r="D8" s="126">
        <v>160</v>
      </c>
    </row>
    <row r="9" spans="3:4" ht="12.75">
      <c r="C9" s="128" t="s">
        <v>169</v>
      </c>
      <c r="D9" s="126">
        <v>160</v>
      </c>
    </row>
    <row r="12" spans="3:4" ht="23.25" customHeight="1">
      <c r="C12" s="128" t="s">
        <v>149</v>
      </c>
      <c r="D12" s="130">
        <v>0.076998</v>
      </c>
    </row>
    <row r="13" spans="3:4" ht="12.75">
      <c r="C13" s="129" t="s">
        <v>159</v>
      </c>
      <c r="D13" s="129">
        <v>0.00759</v>
      </c>
    </row>
    <row r="18" spans="3:6" ht="12.75">
      <c r="C18" s="126"/>
      <c r="D18" s="128" t="s">
        <v>151</v>
      </c>
      <c r="E18" s="128" t="s">
        <v>158</v>
      </c>
      <c r="F18" s="128" t="s">
        <v>242</v>
      </c>
    </row>
    <row r="19" spans="3:6" ht="25.5">
      <c r="C19" s="196" t="s">
        <v>140</v>
      </c>
      <c r="D19" s="222">
        <v>3</v>
      </c>
      <c r="E19" s="222"/>
      <c r="F19" s="222"/>
    </row>
    <row r="20" spans="3:6" ht="25.5">
      <c r="C20" s="196" t="s">
        <v>141</v>
      </c>
      <c r="D20" s="222">
        <v>4</v>
      </c>
      <c r="E20" s="222"/>
      <c r="F20" s="222"/>
    </row>
    <row r="21" spans="3:6" ht="25.5">
      <c r="C21" s="217" t="s">
        <v>142</v>
      </c>
      <c r="D21" s="222">
        <v>2</v>
      </c>
      <c r="E21" s="222"/>
      <c r="F21" s="222"/>
    </row>
    <row r="22" spans="3:6" ht="38.25">
      <c r="C22" s="217" t="s">
        <v>143</v>
      </c>
      <c r="D22" s="222">
        <v>2</v>
      </c>
      <c r="E22" s="222">
        <v>5</v>
      </c>
      <c r="F22" s="222"/>
    </row>
    <row r="23" spans="3:6" ht="38.25">
      <c r="C23" s="217" t="s">
        <v>144</v>
      </c>
      <c r="D23" s="222">
        <v>2</v>
      </c>
      <c r="E23" s="222">
        <v>5</v>
      </c>
      <c r="F23" s="222"/>
    </row>
    <row r="24" spans="3:6" ht="38.25">
      <c r="C24" s="217" t="s">
        <v>145</v>
      </c>
      <c r="D24" s="222"/>
      <c r="E24" s="222">
        <v>30</v>
      </c>
      <c r="F24" s="222"/>
    </row>
    <row r="25" spans="3:6" ht="25.5">
      <c r="C25" s="217" t="s">
        <v>146</v>
      </c>
      <c r="D25" s="222"/>
      <c r="E25" s="222">
        <v>7</v>
      </c>
      <c r="F25" s="222"/>
    </row>
    <row r="26" spans="3:6" ht="38.25">
      <c r="C26" s="217" t="s">
        <v>160</v>
      </c>
      <c r="D26" s="222"/>
      <c r="E26" s="222">
        <v>7</v>
      </c>
      <c r="F26" s="222"/>
    </row>
    <row r="27" spans="3:6" ht="40.5" customHeight="1">
      <c r="C27" s="217" t="s">
        <v>237</v>
      </c>
      <c r="D27" s="222">
        <v>5</v>
      </c>
      <c r="E27" s="222"/>
      <c r="F27" s="222"/>
    </row>
    <row r="28" spans="3:6" ht="25.5">
      <c r="C28" s="217" t="s">
        <v>239</v>
      </c>
      <c r="D28" s="222"/>
      <c r="E28" s="222"/>
      <c r="F28" s="222"/>
    </row>
    <row r="29" spans="3:6" ht="38.25">
      <c r="C29" s="217" t="s">
        <v>241</v>
      </c>
      <c r="D29" s="222"/>
      <c r="E29" s="222">
        <v>2</v>
      </c>
      <c r="F29" s="222">
        <v>20</v>
      </c>
    </row>
    <row r="30" spans="3:6" ht="38.25">
      <c r="C30" s="217" t="s">
        <v>244</v>
      </c>
      <c r="D30" s="222"/>
      <c r="E30" s="222">
        <v>2</v>
      </c>
      <c r="F30" s="222"/>
    </row>
  </sheetData>
  <sheetProtection password="C620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B2:BA5"/>
  <sheetViews>
    <sheetView zoomScalePageLayoutView="0" workbookViewId="0" topLeftCell="Y8">
      <selection activeCell="Y1" sqref="Y1:Y7"/>
    </sheetView>
  </sheetViews>
  <sheetFormatPr defaultColWidth="9.140625" defaultRowHeight="12.75"/>
  <cols>
    <col min="2" max="2" width="15.28125" style="0" customWidth="1"/>
    <col min="3" max="3" width="27.140625" style="0" customWidth="1"/>
    <col min="4" max="4" width="21.00390625" style="0" customWidth="1"/>
    <col min="6" max="6" width="21.00390625" style="0" customWidth="1"/>
    <col min="7" max="7" width="27.421875" style="0" customWidth="1"/>
    <col min="8" max="8" width="26.140625" style="0" bestFit="1" customWidth="1"/>
    <col min="9" max="9" width="28.28125" style="0" customWidth="1"/>
    <col min="10" max="10" width="12.28125" style="0" customWidth="1"/>
    <col min="12" max="12" width="15.7109375" style="0" customWidth="1"/>
    <col min="13" max="13" width="13.28125" style="0" customWidth="1"/>
    <col min="14" max="14" width="11.7109375" style="0" customWidth="1"/>
    <col min="15" max="15" width="13.8515625" style="0" customWidth="1"/>
    <col min="17" max="17" width="10.421875" style="0" customWidth="1"/>
    <col min="18" max="19" width="10.8515625" style="0" customWidth="1"/>
    <col min="20" max="20" width="4.140625" style="0" customWidth="1"/>
    <col min="21" max="21" width="13.8515625" style="0" customWidth="1"/>
    <col min="22" max="22" width="3.28125" style="0" customWidth="1"/>
    <col min="23" max="23" width="15.8515625" style="0" customWidth="1"/>
    <col min="24" max="24" width="2.28125" style="0" customWidth="1"/>
    <col min="25" max="25" width="12.421875" style="0" customWidth="1"/>
    <col min="26" max="26" width="2.8515625" style="0" customWidth="1"/>
    <col min="27" max="27" width="11.28125" style="0" customWidth="1"/>
    <col min="28" max="28" width="4.57421875" style="0" customWidth="1"/>
    <col min="29" max="29" width="11.140625" style="0" customWidth="1"/>
    <col min="31" max="31" width="3.8515625" style="0" customWidth="1"/>
    <col min="33" max="33" width="3.421875" style="0" customWidth="1"/>
    <col min="35" max="35" width="3.7109375" style="0" customWidth="1"/>
    <col min="37" max="37" width="3.7109375" style="0" customWidth="1"/>
    <col min="39" max="39" width="3.140625" style="0" customWidth="1"/>
    <col min="41" max="41" width="4.140625" style="0" customWidth="1"/>
    <col min="43" max="43" width="3.140625" style="0" customWidth="1"/>
    <col min="45" max="45" width="4.28125" style="0" customWidth="1"/>
    <col min="50" max="50" width="15.00390625" style="0" customWidth="1"/>
  </cols>
  <sheetData>
    <row r="1" ht="12.75" hidden="1"/>
    <row r="2" spans="12:19" ht="12.75" hidden="1">
      <c r="L2" s="468" t="s">
        <v>180</v>
      </c>
      <c r="M2" s="469"/>
      <c r="N2" s="469"/>
      <c r="O2" s="469"/>
      <c r="P2" s="469"/>
      <c r="Q2" s="469"/>
      <c r="R2" s="469"/>
      <c r="S2" s="469"/>
    </row>
    <row r="3" spans="12:53" s="132" customFormat="1" ht="63.75" customHeight="1" hidden="1">
      <c r="L3" s="470"/>
      <c r="M3" s="470"/>
      <c r="N3" s="470" t="s">
        <v>140</v>
      </c>
      <c r="O3" s="470"/>
      <c r="P3" s="470" t="s">
        <v>141</v>
      </c>
      <c r="Q3" s="470"/>
      <c r="R3" s="470" t="s">
        <v>142</v>
      </c>
      <c r="S3" s="470"/>
      <c r="U3" s="149" t="s">
        <v>143</v>
      </c>
      <c r="W3" s="150" t="s">
        <v>144</v>
      </c>
      <c r="Y3" s="151" t="s">
        <v>145</v>
      </c>
      <c r="AA3" s="152" t="s">
        <v>146</v>
      </c>
      <c r="AC3" s="471" t="s">
        <v>160</v>
      </c>
      <c r="AD3" s="471"/>
      <c r="AF3" s="473" t="s">
        <v>180</v>
      </c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V3" s="133" t="s">
        <v>237</v>
      </c>
      <c r="AW3" s="133" t="s">
        <v>239</v>
      </c>
      <c r="AX3" s="470" t="s">
        <v>241</v>
      </c>
      <c r="AY3" s="470"/>
      <c r="AZ3" s="472"/>
      <c r="BA3" s="470"/>
    </row>
    <row r="4" spans="2:51" s="132" customFormat="1" ht="102" hidden="1">
      <c r="B4" s="134" t="str">
        <f>+'Bilgi Girişi1'!$B$76</f>
        <v>Kadro Ünvanı / Göstergesi</v>
      </c>
      <c r="C4" s="134" t="str">
        <f>+'Bilgi Girişi1'!$B$77</f>
        <v>Birim Adı</v>
      </c>
      <c r="D4" s="134" t="str">
        <f>+'Bilgi Girişi1'!$B$78</f>
        <v>Adı Soyadı</v>
      </c>
      <c r="E4" s="134" t="str">
        <f>+'Bilgi Girişi1'!$B$79</f>
        <v>Sicil Nosu</v>
      </c>
      <c r="F4" s="134" t="str">
        <f>+'Bilgi Girişi1'!$B$80</f>
        <v>TC.NO:</v>
      </c>
      <c r="G4" s="134" t="str">
        <f>+'Bilgi Girişi1'!$B$81</f>
        <v>Banka Hs.No (IBAN)</v>
      </c>
      <c r="H4" s="134" t="str">
        <f>+'Bilgi Girişi1'!$B$82</f>
        <v>Dönem</v>
      </c>
      <c r="I4" s="134" t="str">
        <f>+'Bilgi Girişi1'!$B$83</f>
        <v>Yapılacak İşlem</v>
      </c>
      <c r="J4" s="134" t="str">
        <f>+'Bilgi Girişi1'!$B$84</f>
        <v>Kümülatif Vergi Matrahı</v>
      </c>
      <c r="K4" s="134" t="str">
        <f>+'Bilgi Girişi1'!$B$85</f>
        <v>Vergi Oranı</v>
      </c>
      <c r="L4" s="135" t="s">
        <v>170</v>
      </c>
      <c r="M4" s="135" t="s">
        <v>171</v>
      </c>
      <c r="N4" s="146" t="s">
        <v>172</v>
      </c>
      <c r="O4" s="147" t="s">
        <v>175</v>
      </c>
      <c r="P4" s="141" t="s">
        <v>173</v>
      </c>
      <c r="Q4" s="141" t="s">
        <v>176</v>
      </c>
      <c r="R4" s="144" t="s">
        <v>174</v>
      </c>
      <c r="S4" s="144" t="s">
        <v>178</v>
      </c>
      <c r="U4" s="145" t="s">
        <v>179</v>
      </c>
      <c r="W4" s="142" t="s">
        <v>181</v>
      </c>
      <c r="Y4" s="143" t="s">
        <v>182</v>
      </c>
      <c r="AA4" s="148" t="s">
        <v>177</v>
      </c>
      <c r="AC4" s="133" t="s">
        <v>183</v>
      </c>
      <c r="AD4" s="133" t="s">
        <v>184</v>
      </c>
      <c r="AE4" s="159" t="s">
        <v>245</v>
      </c>
      <c r="AF4" s="158" t="s">
        <v>149</v>
      </c>
      <c r="AG4" s="159" t="s">
        <v>246</v>
      </c>
      <c r="AH4" s="158" t="s">
        <v>151</v>
      </c>
      <c r="AJ4" s="158" t="s">
        <v>158</v>
      </c>
      <c r="AL4" s="158" t="s">
        <v>185</v>
      </c>
      <c r="AN4" s="158">
        <f>IF('Bilgi Girişi1'!B97=0,0,+'Bilgi Girişi1'!B97)</f>
        <v>0</v>
      </c>
      <c r="AP4" s="158" t="s">
        <v>186</v>
      </c>
      <c r="AR4" s="158" t="s">
        <v>187</v>
      </c>
      <c r="AS4" s="156"/>
      <c r="AT4" s="158" t="s">
        <v>81</v>
      </c>
      <c r="AU4" s="172" t="s">
        <v>224</v>
      </c>
      <c r="AV4" s="133" t="s">
        <v>238</v>
      </c>
      <c r="AW4" s="133" t="s">
        <v>240</v>
      </c>
      <c r="AX4" s="133" t="s">
        <v>243</v>
      </c>
      <c r="AY4" s="159" t="s">
        <v>242</v>
      </c>
    </row>
    <row r="5" spans="2:51" s="138" customFormat="1" ht="39" customHeight="1" hidden="1">
      <c r="B5" s="136">
        <f>+'Bilgi Girişi1'!$C$76</f>
        <v>0</v>
      </c>
      <c r="C5" s="136">
        <f>+'Bilgi Girişi1'!$C$77</f>
        <v>0</v>
      </c>
      <c r="D5" s="136">
        <f>+'Bilgi Girişi1'!$C$78</f>
        <v>0</v>
      </c>
      <c r="E5" s="136">
        <f>+'Bilgi Girişi1'!$C$79</f>
        <v>0</v>
      </c>
      <c r="F5" s="136">
        <f>+'Bilgi Girişi1'!$C$80</f>
        <v>0</v>
      </c>
      <c r="G5" s="136">
        <f>+'Bilgi Girişi1'!$C$81</f>
        <v>0</v>
      </c>
      <c r="H5" s="136" t="str">
        <f>CONCATENATE('Bilgi Girişi1'!C82,"/",'Bilgi Girişi1'!E82,"/",'Bilgi Girişi1'!G82,'Bilgi Girişi1'!H82,'Bilgi Girişi1'!I82,"/",'Bilgi Girişi1'!K82,"/",'Bilgi Girişi1'!M82)</f>
        <v>//--//</v>
      </c>
      <c r="I5" s="136">
        <f>+'Bilgi Girişi1'!$C$83</f>
        <v>0</v>
      </c>
      <c r="J5" s="139">
        <f>+'Bilgi Girişi1'!$C$84</f>
        <v>0</v>
      </c>
      <c r="K5" s="137">
        <f>+'Bilgi Girişi1'!$C$85</f>
        <v>0</v>
      </c>
      <c r="L5" s="140">
        <f>+'Bilgi Girişi1'!C88</f>
        <v>0</v>
      </c>
      <c r="M5" s="140">
        <f>+'Bilgi Girişi1'!C89</f>
        <v>0</v>
      </c>
      <c r="N5" s="140">
        <f>IF('Bilgi Girişi1'!$B$90=Sayfa1!N4,+'Bilgi Girişi1'!$C$90,0)</f>
        <v>0</v>
      </c>
      <c r="O5" s="140">
        <f>IF('Bilgi Girişi1'!$B$122=Sayfa1!O4,+'Bilgi Girişi1'!$C$91,0)</f>
        <v>0</v>
      </c>
      <c r="P5" s="140">
        <f>IF('Bilgi Girişi1'!$B$90=Sayfa1!P4,+'Bilgi Girişi1'!$C$90,0)</f>
        <v>0</v>
      </c>
      <c r="Q5" s="140">
        <f>IF('Bilgi Girişi1'!$B$122=Sayfa1!Q4,+'Bilgi Girişi1'!$C$91,0)</f>
        <v>0</v>
      </c>
      <c r="R5" s="140">
        <f>IF('Bilgi Girişi1'!$B$90=Sayfa1!R4,+'Bilgi Girişi1'!$C$90,0)</f>
        <v>0</v>
      </c>
      <c r="S5" s="140">
        <f>IF('Bilgi Girişi1'!$B$122=Sayfa1!S4,+'Bilgi Girişi1'!$C$91,0)</f>
        <v>0</v>
      </c>
      <c r="U5" s="140">
        <f>IF('Bilgi Girişi1'!$B$122=Sayfa1!U4,+'Bilgi Girişi1'!$C$91,0)</f>
        <v>0</v>
      </c>
      <c r="W5" s="140">
        <f>IF('Bilgi Girişi1'!$B$122=Sayfa1!W4,+'Bilgi Girişi1'!$C$91,0)</f>
        <v>0</v>
      </c>
      <c r="Y5" s="140">
        <f>IF('Bilgi Girişi1'!$B$122=Sayfa1!Y4,+'Bilgi Girişi1'!$C$91,0)</f>
        <v>0</v>
      </c>
      <c r="AA5" s="140">
        <f>IF('Bilgi Girişi1'!$B$122=Sayfa1!AA4,+'Bilgi Girişi1'!$C$91,0)</f>
        <v>0</v>
      </c>
      <c r="AC5" s="153">
        <f>IF('Bilgi Girişi1'!$B$122=Sayfa1!AC4,+'Bilgi Girişi1'!$C$91,0)</f>
        <v>0</v>
      </c>
      <c r="AD5" s="153">
        <f>IF('Bilgi Girişi1'!$B$92=Sayfa1!AD4,+'Bilgi Girişi1'!$C$92,0)</f>
        <v>0</v>
      </c>
      <c r="AE5" s="153">
        <f>IF('Bilgi Girişi1'!$B$92="Ödeme Oranı %",+'Bilgi Girişi1'!$C$92,0)</f>
        <v>0</v>
      </c>
      <c r="AF5" s="154">
        <f>+'Bilgi Girişi1'!C93</f>
        <v>0</v>
      </c>
      <c r="AG5" s="153">
        <f>IF('Bilgi Girişi1'!$B$92="Ödeme Oranı %.",+'Bilgi Girişi1'!$C$92,0)</f>
        <v>0</v>
      </c>
      <c r="AH5" s="154">
        <f>IF(AH4='Bilgi Girişi1'!B94,+'Bilgi Girişi1'!C94,0)</f>
        <v>0</v>
      </c>
      <c r="AJ5" s="154">
        <f>+'Bilgi Girişi1'!C95</f>
        <v>0</v>
      </c>
      <c r="AL5" s="155">
        <f>+'Bilgi Girişi1'!C96</f>
        <v>0</v>
      </c>
      <c r="AN5" s="154"/>
      <c r="AP5" s="155">
        <f>+'Bilgi Girişi1'!C98</f>
        <v>0</v>
      </c>
      <c r="AR5" s="155">
        <f>+'Bilgi Girişi1'!C99</f>
        <v>0</v>
      </c>
      <c r="AS5" s="157"/>
      <c r="AT5" s="155">
        <f>+'Bilgi Girişi1'!C100</f>
        <v>0</v>
      </c>
      <c r="AU5" s="173">
        <f>+'Bilgi Girişi1'!L76</f>
        <v>0</v>
      </c>
      <c r="AV5" s="154">
        <f>IF(AV4='Bilgi Girişi1'!B91,+'Bilgi Girişi1'!C91,0)</f>
        <v>0</v>
      </c>
      <c r="AW5" s="154">
        <f>IF(AW4='Bilgi Girişi1'!B91,+'Bilgi Girişi1'!C91,0)</f>
        <v>0</v>
      </c>
      <c r="AX5" s="154">
        <f>IF(AX4='Bilgi Girişi1'!B91,+'Bilgi Girişi1'!C91,0)</f>
        <v>0</v>
      </c>
      <c r="AY5" s="154">
        <f>IF(AY4='Bilgi Girişi1'!B94,+'Bilgi Girişi1'!C94,0)</f>
        <v>0</v>
      </c>
    </row>
    <row r="6" ht="12.75" hidden="1"/>
    <row r="7" ht="12.75" hidden="1"/>
  </sheetData>
  <sheetProtection/>
  <mergeCells count="9">
    <mergeCell ref="L2:S2"/>
    <mergeCell ref="L3:M3"/>
    <mergeCell ref="AC3:AD3"/>
    <mergeCell ref="AZ3:BA3"/>
    <mergeCell ref="AX3:AY3"/>
    <mergeCell ref="AF3:AT3"/>
    <mergeCell ref="N3:O3"/>
    <mergeCell ref="P3:Q3"/>
    <mergeCell ref="R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3"/>
  <dimension ref="B8:J26"/>
  <sheetViews>
    <sheetView showGridLines="0" showZeros="0" zoomScalePageLayoutView="0" workbookViewId="0" topLeftCell="A1">
      <selection activeCell="E16" sqref="E16:F16"/>
    </sheetView>
  </sheetViews>
  <sheetFormatPr defaultColWidth="9.140625" defaultRowHeight="12.75"/>
  <cols>
    <col min="1" max="1" width="3.421875" style="1" customWidth="1"/>
    <col min="2" max="2" width="9.8515625" style="1" customWidth="1"/>
    <col min="3" max="3" width="10.57421875" style="1" customWidth="1"/>
    <col min="4" max="4" width="9.140625" style="1" customWidth="1"/>
    <col min="5" max="5" width="12.00390625" style="1" customWidth="1"/>
    <col min="6" max="6" width="10.00390625" style="1" bestFit="1" customWidth="1"/>
    <col min="7" max="7" width="12.140625" style="1" customWidth="1"/>
    <col min="8" max="8" width="10.140625" style="1" bestFit="1" customWidth="1"/>
    <col min="9" max="9" width="15.28125" style="1" customWidth="1"/>
    <col min="10" max="10" width="14.421875" style="1" customWidth="1"/>
    <col min="11" max="11" width="1.8515625" style="1" customWidth="1"/>
    <col min="12" max="16384" width="9.140625" style="1" customWidth="1"/>
  </cols>
  <sheetData>
    <row r="8" spans="3:4" ht="12.75">
      <c r="C8" s="1" t="s">
        <v>21</v>
      </c>
      <c r="D8" s="1">
        <f>+'Borç Onayı'!C6</f>
        <v>0</v>
      </c>
    </row>
    <row r="10" spans="3:10" ht="14.25">
      <c r="C10" s="482">
        <f>+'Borç Onayı'!E5</f>
        <v>0</v>
      </c>
      <c r="D10" s="482"/>
      <c r="E10" s="2" t="s">
        <v>22</v>
      </c>
      <c r="F10" s="481" t="str">
        <f>+'Borç Onayı'!E6</f>
        <v>//--//</v>
      </c>
      <c r="G10" s="481"/>
      <c r="H10" s="476" t="s">
        <v>23</v>
      </c>
      <c r="I10" s="476"/>
      <c r="J10" s="476"/>
    </row>
    <row r="11" spans="2:10" ht="14.25">
      <c r="B11" s="481" t="s">
        <v>24</v>
      </c>
      <c r="C11" s="481"/>
      <c r="D11" s="481"/>
      <c r="E11" s="481"/>
      <c r="F11" s="2" t="s">
        <v>25</v>
      </c>
      <c r="G11" s="2" t="s">
        <v>26</v>
      </c>
      <c r="H11" s="3" t="e">
        <f>+'Borç Onayı'!E57</f>
        <v>#REF!</v>
      </c>
      <c r="I11" s="476" t="s">
        <v>71</v>
      </c>
      <c r="J11" s="476"/>
    </row>
    <row r="12" spans="2:3" ht="14.25">
      <c r="B12" s="476" t="s">
        <v>27</v>
      </c>
      <c r="C12" s="476"/>
    </row>
    <row r="13" spans="3:10" ht="14.25">
      <c r="C13" s="480" t="s">
        <v>36</v>
      </c>
      <c r="D13" s="480"/>
      <c r="E13" s="480"/>
      <c r="F13" s="480"/>
      <c r="G13" s="480"/>
      <c r="H13" s="480"/>
      <c r="I13" s="480"/>
      <c r="J13" s="480"/>
    </row>
    <row r="14" spans="2:10" ht="14.25">
      <c r="B14" s="2" t="str">
        <f>CONCATENATE("Veznesi"," ","yada"," ",'Bilgi Girişi1'!O95," ",'Bilgi Girişi1'!O96,"  ","Nolu Hesaplarına ödemeniz")</f>
        <v>Veznesi yada    Nolu Hesaplarına ödemeniz</v>
      </c>
      <c r="C14" s="2"/>
      <c r="D14" s="2"/>
      <c r="E14" s="2"/>
      <c r="F14" s="2"/>
      <c r="G14" s="2"/>
      <c r="H14" s="2"/>
      <c r="I14" s="2"/>
      <c r="J14" s="2"/>
    </row>
    <row r="15" spans="2:10" ht="14.25">
      <c r="B15" s="476" t="s">
        <v>35</v>
      </c>
      <c r="C15" s="476"/>
      <c r="D15" s="476"/>
      <c r="E15" s="476"/>
      <c r="F15" s="476"/>
      <c r="G15" s="476"/>
      <c r="H15" s="476"/>
      <c r="I15" s="476"/>
      <c r="J15" s="476"/>
    </row>
    <row r="16" spans="3:6" ht="14.25">
      <c r="C16" s="476" t="s">
        <v>28</v>
      </c>
      <c r="D16" s="476"/>
      <c r="E16" s="479">
        <f ca="1">NOW()</f>
        <v>42410.7263306713</v>
      </c>
      <c r="F16" s="479"/>
    </row>
    <row r="17" spans="8:9" ht="12.75">
      <c r="H17" s="475">
        <f>+'Borç Onayı'!E65</f>
        <v>0</v>
      </c>
      <c r="I17" s="475"/>
    </row>
    <row r="18" spans="8:9" ht="12.75">
      <c r="H18" s="475">
        <f>+'Borç Onayı'!E66</f>
        <v>0</v>
      </c>
      <c r="I18" s="475"/>
    </row>
    <row r="20" spans="2:3" ht="14.25">
      <c r="B20" s="476" t="s">
        <v>29</v>
      </c>
      <c r="C20" s="476"/>
    </row>
    <row r="21" spans="2:4" ht="12.75">
      <c r="B21" s="474" t="s">
        <v>30</v>
      </c>
      <c r="C21" s="474"/>
      <c r="D21" s="1">
        <f>+D8</f>
        <v>0</v>
      </c>
    </row>
    <row r="22" spans="2:5" ht="12.75">
      <c r="B22" s="478" t="s">
        <v>31</v>
      </c>
      <c r="C22" s="478"/>
      <c r="D22" s="477">
        <f>+'Borç Onayı'!E7</f>
        <v>0</v>
      </c>
      <c r="E22" s="477"/>
    </row>
    <row r="23" spans="2:5" ht="12.75">
      <c r="B23" s="478"/>
      <c r="C23" s="478"/>
      <c r="D23" s="477"/>
      <c r="E23" s="477"/>
    </row>
    <row r="24" spans="2:5" ht="12.75">
      <c r="B24" s="478"/>
      <c r="C24" s="478"/>
      <c r="D24" s="477"/>
      <c r="E24" s="477"/>
    </row>
    <row r="25" spans="2:5" ht="12.75">
      <c r="B25" s="474" t="s">
        <v>32</v>
      </c>
      <c r="C25" s="474"/>
      <c r="D25" s="475"/>
      <c r="E25" s="475"/>
    </row>
    <row r="26" spans="4:5" ht="12.75">
      <c r="D26" s="475"/>
      <c r="E26" s="475"/>
    </row>
  </sheetData>
  <sheetProtection password="C620" sheet="1"/>
  <mergeCells count="18">
    <mergeCell ref="C16:D16"/>
    <mergeCell ref="E16:F16"/>
    <mergeCell ref="H10:J10"/>
    <mergeCell ref="C13:J13"/>
    <mergeCell ref="B11:E11"/>
    <mergeCell ref="B15:J15"/>
    <mergeCell ref="B12:C12"/>
    <mergeCell ref="I11:J11"/>
    <mergeCell ref="C10:D10"/>
    <mergeCell ref="F10:G10"/>
    <mergeCell ref="B25:C25"/>
    <mergeCell ref="D25:E26"/>
    <mergeCell ref="H17:I17"/>
    <mergeCell ref="H18:I18"/>
    <mergeCell ref="B20:C20"/>
    <mergeCell ref="D22:E24"/>
    <mergeCell ref="B22:C24"/>
    <mergeCell ref="B21:C21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süleyman</dc:creator>
  <cp:keywords/>
  <dc:description/>
  <cp:lastModifiedBy>hp</cp:lastModifiedBy>
  <cp:lastPrinted>2014-04-15T14:17:01Z</cp:lastPrinted>
  <dcterms:created xsi:type="dcterms:W3CDTF">2003-02-17T08:25:36Z</dcterms:created>
  <dcterms:modified xsi:type="dcterms:W3CDTF">2016-02-10T15:26:18Z</dcterms:modified>
  <cp:category/>
  <cp:version/>
  <cp:contentType/>
  <cp:contentStatus/>
</cp:coreProperties>
</file>