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Bilgi Girişi" sheetId="1" r:id="rId1"/>
    <sheet name="Çeşitli Ödemeler Bordro" sheetId="2" r:id="rId2"/>
    <sheet name="Kesinti Listesi" sheetId="3" r:id="rId3"/>
    <sheet name="BANKA LİS." sheetId="4" r:id="rId4"/>
    <sheet name="Birimler" sheetId="5" r:id="rId5"/>
    <sheet name="Sendika Bilgileri" sheetId="6" r:id="rId6"/>
  </sheets>
  <definedNames>
    <definedName name="_xlnm.Print_Area" localSheetId="3">'BANKA LİS.'!$B$1:$H$30</definedName>
    <definedName name="_xlnm.Print_Area" localSheetId="1">'Çeşitli Ödemeler Bordro'!$F$1:$T$29</definedName>
    <definedName name="_xlnm.Print_Area" localSheetId="2">'Kesinti Listesi'!$E$18:$L$58</definedName>
  </definedNames>
  <calcPr fullCalcOnLoad="1"/>
</workbook>
</file>

<file path=xl/sharedStrings.xml><?xml version="1.0" encoding="utf-8"?>
<sst xmlns="http://schemas.openxmlformats.org/spreadsheetml/2006/main" count="170" uniqueCount="98">
  <si>
    <t>EK-1</t>
  </si>
  <si>
    <t>MEMUR SENDİKASI AİDATI TEVKİFAT LİSTESİ</t>
  </si>
  <si>
    <t>SENDİKANIN</t>
  </si>
  <si>
    <t>DAİRENİN</t>
  </si>
  <si>
    <t>Adı :</t>
  </si>
  <si>
    <t>Genel Merkez Adresi :</t>
  </si>
  <si>
    <t>Kurum Kodu:</t>
  </si>
  <si>
    <t>Yıl/Ay</t>
  </si>
  <si>
    <t>Banka Hesap Numarası</t>
  </si>
  <si>
    <t>ÜYENİN</t>
  </si>
  <si>
    <t>S.No</t>
  </si>
  <si>
    <t>Üye No</t>
  </si>
  <si>
    <t>T.C Kimlik</t>
  </si>
  <si>
    <t>Adı Soyadı</t>
  </si>
  <si>
    <t>Aidat Tutarı</t>
  </si>
  <si>
    <t>TOPLAM</t>
  </si>
  <si>
    <t>Bordro Kayıtlarına Uygundur</t>
  </si>
  <si>
    <t>Kontrol Edilmiştir</t>
  </si>
  <si>
    <t>ÇEŞİTLİ ÖDEMELER BORDROSU</t>
  </si>
  <si>
    <t>ALACAKLININ</t>
  </si>
  <si>
    <t>ÜNVANI</t>
  </si>
  <si>
    <t>TC  NO.</t>
  </si>
  <si>
    <t>ADI SOYADI</t>
  </si>
  <si>
    <t>SENDİKANIN ADI</t>
  </si>
  <si>
    <t>SENDİKA ÜYE NO</t>
  </si>
  <si>
    <t>TOPLU SÖZLEŞME TAZMİNATI</t>
  </si>
  <si>
    <t>SENDİKA KESİNTİSİ</t>
  </si>
  <si>
    <t>NET ELE GEÇEN</t>
  </si>
  <si>
    <t>AÇIKLAMA</t>
  </si>
  <si>
    <t>T O P L A M</t>
  </si>
  <si>
    <t>Düzenleyen</t>
  </si>
  <si>
    <t>(Gerçekleştirme Görevlisi)</t>
  </si>
  <si>
    <t>DAMGA VERGİSİ</t>
  </si>
  <si>
    <t>KESİNTİ TOPLAMI</t>
  </si>
  <si>
    <t xml:space="preserve">AFYON KOCATEPE ÜNİVERSİTESİ </t>
  </si>
  <si>
    <t>BANKA LİSTESİ</t>
  </si>
  <si>
    <t>S.NO</t>
  </si>
  <si>
    <t>HESAP NO</t>
  </si>
  <si>
    <t>BANKA ADI</t>
  </si>
  <si>
    <t xml:space="preserve">NET ELE GEÇEN </t>
  </si>
  <si>
    <t>T  O  P  L  A  M</t>
  </si>
  <si>
    <t>Bordro Kayıtlarına Uygunluğu Onaylanır.</t>
  </si>
  <si>
    <t>Harcama Yetkilisi</t>
  </si>
  <si>
    <t>Katsayı</t>
  </si>
  <si>
    <t>Puan</t>
  </si>
  <si>
    <t>Ocak</t>
  </si>
  <si>
    <t>S.N</t>
  </si>
  <si>
    <t>Sendika Adı</t>
  </si>
  <si>
    <t>Sendika Adresi 1</t>
  </si>
  <si>
    <t>Sendika Adresi 2</t>
  </si>
  <si>
    <t>Evet</t>
  </si>
  <si>
    <t>Hayır</t>
  </si>
  <si>
    <t>DAMGA VERGİSİ MATRAHI</t>
  </si>
  <si>
    <t>Dönem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</si>
  <si>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</si>
  <si>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</si>
  <si>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</si>
  <si>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</si>
  <si>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</si>
  <si>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</si>
  <si>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</si>
  <si>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</si>
  <si>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</si>
  <si>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</si>
  <si>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</si>
  <si>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Kadro Yeri</t>
  </si>
  <si>
    <t>Sendika Seç</t>
  </si>
  <si>
    <t>Personel Seç</t>
  </si>
  <si>
    <t>Kurum Kodu (Kadro Yeri Kodu)</t>
  </si>
  <si>
    <t>Kontrol</t>
  </si>
  <si>
    <t>Kurum Kodu</t>
  </si>
  <si>
    <t>Bilgi Girişindeki Sıra Nosu</t>
  </si>
  <si>
    <t>Maaş Katsayısı</t>
  </si>
  <si>
    <t>Toplu Söleşme Puanı</t>
  </si>
  <si>
    <t>AİT OLDUĞU AY  / Yıl</t>
  </si>
  <si>
    <t>Birim Adı</t>
  </si>
  <si>
    <t>Birim Kdu</t>
  </si>
  <si>
    <t>Sendika Kesinti Matrahı</t>
  </si>
  <si>
    <t>Damga vergisi Oranı</t>
  </si>
  <si>
    <t>Sendika Kesintisi Oranı</t>
  </si>
  <si>
    <t>Bordrodaki Sıra No</t>
  </si>
  <si>
    <t>Sıra NO</t>
  </si>
  <si>
    <t>Personel Hes.No</t>
  </si>
  <si>
    <t>Personel Banka Adı</t>
  </si>
  <si>
    <t>Gerçekleştirme Görevlisi</t>
  </si>
  <si>
    <t>Personel Birim Yetkilisi</t>
  </si>
  <si>
    <t>NO</t>
  </si>
  <si>
    <t>BİRİM ADI</t>
  </si>
  <si>
    <t>Yeni Kurum Kodu</t>
  </si>
  <si>
    <t>Ünvanı</t>
  </si>
  <si>
    <t>Muhasebe Birimi Yetkilisi</t>
  </si>
  <si>
    <t>AHMET NECDET SEZER ARAŞTIRMA VE UYGULAMA HASTANESİ BAŞHEKİMLİĞİ</t>
  </si>
  <si>
    <t>KBS Şifre mgibbaku</t>
  </si>
  <si>
    <t>Sendika Açık Adı</t>
  </si>
  <si>
    <t>Eğitim Bir - Sen</t>
  </si>
  <si>
    <t>Yeliz ATAK</t>
  </si>
  <si>
    <t>Muhasebe Yetkilisi</t>
  </si>
  <si>
    <t>Muhasebe Yetkilisi Üncanı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</si>
</sst>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.0000"/>
    <numFmt numFmtId="181" formatCode="#,##0_);\(#,##0\)"/>
    <numFmt numFmtId="182" formatCode="#,##0.0"/>
    <numFmt numFmtId="183" formatCode="#,##0.00;[Red]#,##0.00"/>
    <numFmt numFmtId="184" formatCode="0.0"/>
    <numFmt numFmtId="185" formatCode="[$-41F]dd\ mmmm\ yyyy\ dddd"/>
  </numFmts>
  <fonts count="76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4"/>
      <color indexed="45"/>
      <name val="Arial"/>
      <family val="2"/>
    </font>
    <font>
      <b/>
      <sz val="14"/>
      <color indexed="52"/>
      <name val="Arial Tur"/>
      <family val="0"/>
    </font>
    <font>
      <b/>
      <sz val="14"/>
      <color indexed="11"/>
      <name val="Arial"/>
      <family val="2"/>
    </font>
    <font>
      <b/>
      <sz val="14"/>
      <color indexed="61"/>
      <name val="Arial Tur"/>
      <family val="0"/>
    </font>
    <font>
      <b/>
      <sz val="14"/>
      <color indexed="14"/>
      <name val="Arial"/>
      <family val="2"/>
    </font>
    <font>
      <b/>
      <sz val="14"/>
      <color indexed="52"/>
      <name val="Arial"/>
      <family val="2"/>
    </font>
    <font>
      <b/>
      <sz val="14"/>
      <color indexed="45"/>
      <name val="Arial Tur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"/>
      <color indexed="40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sz val="14"/>
      <color indexed="10"/>
      <name val="Calibri"/>
      <family val="2"/>
    </font>
    <font>
      <b/>
      <sz val="10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00B0F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6"/>
      <color rgb="FFFF0000"/>
      <name val="Calibri"/>
      <family val="2"/>
    </font>
    <font>
      <b/>
      <sz val="10"/>
      <color rgb="FFFF0000"/>
      <name val="Calibri"/>
      <family val="2"/>
    </font>
    <font>
      <sz val="14"/>
      <color rgb="FFFF0000"/>
      <name val="Calibri"/>
      <family val="2"/>
    </font>
    <font>
      <b/>
      <sz val="10"/>
      <color rgb="FF00206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9" fillId="20" borderId="5" applyNumberFormat="0" applyAlignment="0" applyProtection="0"/>
    <xf numFmtId="0" fontId="60" fillId="21" borderId="6" applyNumberFormat="0" applyAlignment="0" applyProtection="0"/>
    <xf numFmtId="0" fontId="61" fillId="20" borderId="6" applyNumberFormat="0" applyAlignment="0" applyProtection="0"/>
    <xf numFmtId="0" fontId="62" fillId="22" borderId="7" applyNumberFormat="0" applyAlignment="0" applyProtection="0"/>
    <xf numFmtId="0" fontId="63" fillId="23" borderId="0" applyNumberFormat="0" applyBorder="0" applyAlignment="0" applyProtection="0"/>
    <xf numFmtId="0" fontId="64" fillId="24" borderId="0" applyNumberFormat="0" applyBorder="0" applyAlignment="0" applyProtection="0"/>
    <xf numFmtId="0" fontId="0" fillId="25" borderId="8" applyNumberFormat="0" applyFont="0" applyAlignment="0" applyProtection="0"/>
    <xf numFmtId="0" fontId="6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30" fillId="0" borderId="10" xfId="0" applyFont="1" applyBorder="1" applyAlignment="1">
      <alignment vertical="center" wrapText="1"/>
    </xf>
    <xf numFmtId="0" fontId="31" fillId="0" borderId="0" xfId="0" applyFont="1" applyAlignment="1">
      <alignment wrapText="1"/>
    </xf>
    <xf numFmtId="0" fontId="31" fillId="0" borderId="10" xfId="0" applyFont="1" applyBorder="1" applyAlignment="1">
      <alignment wrapText="1"/>
    </xf>
    <xf numFmtId="0" fontId="30" fillId="0" borderId="10" xfId="0" applyFont="1" applyBorder="1" applyAlignment="1">
      <alignment wrapText="1"/>
    </xf>
    <xf numFmtId="4" fontId="32" fillId="0" borderId="11" xfId="0" applyNumberFormat="1" applyFont="1" applyFill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33" borderId="0" xfId="0" applyFont="1" applyFill="1" applyAlignment="1" applyProtection="1">
      <alignment/>
      <protection hidden="1"/>
    </xf>
    <xf numFmtId="0" fontId="33" fillId="33" borderId="0" xfId="0" applyFont="1" applyFill="1" applyAlignment="1" applyProtection="1">
      <alignment/>
      <protection hidden="1"/>
    </xf>
    <xf numFmtId="0" fontId="34" fillId="33" borderId="0" xfId="0" applyFont="1" applyFill="1" applyAlignment="1" applyProtection="1">
      <alignment horizontal="left" vertical="top"/>
      <protection hidden="1"/>
    </xf>
    <xf numFmtId="0" fontId="34" fillId="33" borderId="0" xfId="0" applyFont="1" applyFill="1" applyAlignment="1" applyProtection="1">
      <alignment horizontal="center" vertical="top"/>
      <protection hidden="1"/>
    </xf>
    <xf numFmtId="0" fontId="35" fillId="33" borderId="0" xfId="0" applyFont="1" applyFill="1" applyAlignment="1" applyProtection="1">
      <alignment horizontal="center" vertical="top"/>
      <protection hidden="1"/>
    </xf>
    <xf numFmtId="0" fontId="35" fillId="33" borderId="0" xfId="0" applyFont="1" applyFill="1" applyAlignment="1" applyProtection="1">
      <alignment/>
      <protection hidden="1"/>
    </xf>
    <xf numFmtId="0" fontId="31" fillId="33" borderId="0" xfId="0" applyFont="1" applyFill="1" applyAlignment="1" applyProtection="1">
      <alignment horizontal="left"/>
      <protection hidden="1"/>
    </xf>
    <xf numFmtId="0" fontId="33" fillId="33" borderId="12" xfId="0" applyFont="1" applyFill="1" applyBorder="1" applyAlignment="1" applyProtection="1">
      <alignment/>
      <protection hidden="1"/>
    </xf>
    <xf numFmtId="0" fontId="33" fillId="33" borderId="12" xfId="0" applyFont="1" applyFill="1" applyBorder="1" applyAlignment="1" applyProtection="1">
      <alignment/>
      <protection hidden="1"/>
    </xf>
    <xf numFmtId="0" fontId="31" fillId="0" borderId="10" xfId="0" applyFont="1" applyBorder="1" applyAlignment="1" applyProtection="1">
      <alignment/>
      <protection hidden="1"/>
    </xf>
    <xf numFmtId="0" fontId="68" fillId="0" borderId="0" xfId="0" applyFont="1" applyAlignment="1" applyProtection="1">
      <alignment wrapText="1"/>
      <protection hidden="1"/>
    </xf>
    <xf numFmtId="0" fontId="69" fillId="0" borderId="0" xfId="0" applyFont="1" applyAlignment="1" applyProtection="1">
      <alignment wrapText="1"/>
      <protection hidden="1"/>
    </xf>
    <xf numFmtId="0" fontId="33" fillId="33" borderId="10" xfId="0" applyFont="1" applyFill="1" applyBorder="1" applyAlignment="1" applyProtection="1">
      <alignment horizontal="center" vertical="center" wrapText="1"/>
      <protection hidden="1"/>
    </xf>
    <xf numFmtId="0" fontId="33" fillId="33" borderId="13" xfId="0" applyFont="1" applyFill="1" applyBorder="1" applyAlignment="1" applyProtection="1">
      <alignment horizontal="center" vertical="center"/>
      <protection hidden="1"/>
    </xf>
    <xf numFmtId="0" fontId="33" fillId="33" borderId="13" xfId="0" applyFont="1" applyFill="1" applyBorder="1" applyAlignment="1" applyProtection="1">
      <alignment horizontal="center" vertical="center" wrapText="1"/>
      <protection hidden="1"/>
    </xf>
    <xf numFmtId="0" fontId="38" fillId="33" borderId="10" xfId="0" applyFont="1" applyFill="1" applyBorder="1" applyAlignment="1" applyProtection="1">
      <alignment horizontal="center" vertical="center" wrapText="1"/>
      <protection hidden="1"/>
    </xf>
    <xf numFmtId="0" fontId="33" fillId="33" borderId="11" xfId="0" applyFont="1" applyFill="1" applyBorder="1" applyAlignment="1" applyProtection="1">
      <alignment horizontal="center" vertical="center" wrapText="1"/>
      <protection hidden="1"/>
    </xf>
    <xf numFmtId="0" fontId="68" fillId="0" borderId="10" xfId="0" applyFont="1" applyBorder="1" applyAlignment="1" applyProtection="1">
      <alignment horizontal="center"/>
      <protection hidden="1"/>
    </xf>
    <xf numFmtId="0" fontId="68" fillId="0" borderId="10" xfId="0" applyFont="1" applyBorder="1" applyAlignment="1" applyProtection="1">
      <alignment horizontal="center" wrapText="1"/>
      <protection hidden="1"/>
    </xf>
    <xf numFmtId="0" fontId="33" fillId="33" borderId="13" xfId="0" applyFont="1" applyFill="1" applyBorder="1" applyAlignment="1" applyProtection="1">
      <alignment horizontal="center"/>
      <protection hidden="1"/>
    </xf>
    <xf numFmtId="1" fontId="31" fillId="0" borderId="10" xfId="0" applyNumberFormat="1" applyFont="1" applyBorder="1" applyAlignment="1" applyProtection="1">
      <alignment/>
      <protection hidden="1"/>
    </xf>
    <xf numFmtId="4" fontId="33" fillId="33" borderId="10" xfId="0" applyNumberFormat="1" applyFont="1" applyFill="1" applyBorder="1" applyAlignment="1" applyProtection="1">
      <alignment horizontal="center"/>
      <protection hidden="1"/>
    </xf>
    <xf numFmtId="2" fontId="33" fillId="33" borderId="13" xfId="0" applyNumberFormat="1" applyFont="1" applyFill="1" applyBorder="1" applyAlignment="1" applyProtection="1">
      <alignment horizontal="center"/>
      <protection hidden="1"/>
    </xf>
    <xf numFmtId="4" fontId="33" fillId="33" borderId="13" xfId="0" applyNumberFormat="1" applyFont="1" applyFill="1" applyBorder="1" applyAlignment="1" applyProtection="1">
      <alignment horizontal="center"/>
      <protection hidden="1"/>
    </xf>
    <xf numFmtId="14" fontId="33" fillId="33" borderId="11" xfId="0" applyNumberFormat="1" applyFont="1" applyFill="1" applyBorder="1" applyAlignment="1" applyProtection="1">
      <alignment horizontal="center"/>
      <protection hidden="1"/>
    </xf>
    <xf numFmtId="4" fontId="33" fillId="33" borderId="14" xfId="0" applyNumberFormat="1" applyFont="1" applyFill="1" applyBorder="1" applyAlignment="1" applyProtection="1">
      <alignment/>
      <protection hidden="1"/>
    </xf>
    <xf numFmtId="4" fontId="33" fillId="33" borderId="15" xfId="0" applyNumberFormat="1" applyFont="1" applyFill="1" applyBorder="1" applyAlignment="1" applyProtection="1">
      <alignment/>
      <protection hidden="1"/>
    </xf>
    <xf numFmtId="4" fontId="33" fillId="33" borderId="16" xfId="0" applyNumberFormat="1" applyFont="1" applyFill="1" applyBorder="1" applyAlignment="1" applyProtection="1">
      <alignment/>
      <protection hidden="1"/>
    </xf>
    <xf numFmtId="4" fontId="33" fillId="33" borderId="14" xfId="0" applyNumberFormat="1" applyFont="1" applyFill="1" applyBorder="1" applyAlignment="1" applyProtection="1">
      <alignment/>
      <protection hidden="1"/>
    </xf>
    <xf numFmtId="4" fontId="38" fillId="33" borderId="14" xfId="0" applyNumberFormat="1" applyFont="1" applyFill="1" applyBorder="1" applyAlignment="1" applyProtection="1">
      <alignment horizontal="center"/>
      <protection hidden="1"/>
    </xf>
    <xf numFmtId="2" fontId="38" fillId="33" borderId="14" xfId="0" applyNumberFormat="1" applyFont="1" applyFill="1" applyBorder="1" applyAlignment="1" applyProtection="1">
      <alignment horizontal="center"/>
      <protection hidden="1"/>
    </xf>
    <xf numFmtId="4" fontId="33" fillId="33" borderId="15" xfId="0" applyNumberFormat="1" applyFont="1" applyFill="1" applyBorder="1" applyAlignment="1" applyProtection="1">
      <alignment/>
      <protection hidden="1"/>
    </xf>
    <xf numFmtId="0" fontId="33" fillId="33" borderId="17" xfId="0" applyFont="1" applyFill="1" applyBorder="1" applyAlignment="1" applyProtection="1">
      <alignment/>
      <protection hidden="1"/>
    </xf>
    <xf numFmtId="2" fontId="33" fillId="33" borderId="17" xfId="0" applyNumberFormat="1" applyFont="1" applyFill="1" applyBorder="1" applyAlignment="1" applyProtection="1">
      <alignment horizontal="left"/>
      <protection hidden="1"/>
    </xf>
    <xf numFmtId="14" fontId="31" fillId="0" borderId="0" xfId="0" applyNumberFormat="1" applyFont="1" applyAlignment="1" applyProtection="1">
      <alignment/>
      <protection hidden="1"/>
    </xf>
    <xf numFmtId="0" fontId="33" fillId="33" borderId="0" xfId="0" applyFont="1" applyFill="1" applyBorder="1" applyAlignment="1" applyProtection="1">
      <alignment/>
      <protection hidden="1"/>
    </xf>
    <xf numFmtId="2" fontId="33" fillId="33" borderId="0" xfId="0" applyNumberFormat="1" applyFont="1" applyFill="1" applyBorder="1" applyAlignment="1" applyProtection="1">
      <alignment horizontal="left"/>
      <protection hidden="1"/>
    </xf>
    <xf numFmtId="0" fontId="68" fillId="0" borderId="10" xfId="0" applyFont="1" applyBorder="1" applyAlignment="1" applyProtection="1">
      <alignment horizontal="center"/>
      <protection hidden="1" locked="0"/>
    </xf>
    <xf numFmtId="0" fontId="39" fillId="0" borderId="0" xfId="0" applyFont="1" applyAlignment="1" applyProtection="1">
      <alignment/>
      <protection hidden="1"/>
    </xf>
    <xf numFmtId="0" fontId="40" fillId="0" borderId="0" xfId="0" applyFont="1" applyAlignment="1" applyProtection="1">
      <alignment horizontal="right"/>
      <protection hidden="1"/>
    </xf>
    <xf numFmtId="0" fontId="70" fillId="0" borderId="0" xfId="0" applyFont="1" applyAlignment="1" applyProtection="1">
      <alignment/>
      <protection hidden="1"/>
    </xf>
    <xf numFmtId="0" fontId="40" fillId="0" borderId="10" xfId="0" applyFont="1" applyBorder="1" applyAlignment="1" applyProtection="1">
      <alignment vertical="center"/>
      <protection hidden="1"/>
    </xf>
    <xf numFmtId="0" fontId="71" fillId="0" borderId="0" xfId="0" applyFont="1" applyAlignment="1" applyProtection="1">
      <alignment/>
      <protection hidden="1"/>
    </xf>
    <xf numFmtId="0" fontId="40" fillId="0" borderId="10" xfId="0" applyFont="1" applyBorder="1" applyAlignment="1" applyProtection="1">
      <alignment vertical="center" wrapText="1"/>
      <protection hidden="1"/>
    </xf>
    <xf numFmtId="0" fontId="72" fillId="0" borderId="0" xfId="0" applyFont="1" applyAlignment="1" applyProtection="1">
      <alignment horizontal="center"/>
      <protection hidden="1"/>
    </xf>
    <xf numFmtId="0" fontId="68" fillId="0" borderId="0" xfId="0" applyFont="1" applyAlignment="1" applyProtection="1">
      <alignment horizontal="center" wrapText="1"/>
      <protection hidden="1"/>
    </xf>
    <xf numFmtId="0" fontId="39" fillId="0" borderId="10" xfId="0" applyFont="1" applyBorder="1" applyAlignment="1" applyProtection="1">
      <alignment/>
      <protection hidden="1"/>
    </xf>
    <xf numFmtId="1" fontId="39" fillId="0" borderId="10" xfId="0" applyNumberFormat="1" applyFont="1" applyBorder="1" applyAlignment="1" applyProtection="1">
      <alignment/>
      <protection hidden="1"/>
    </xf>
    <xf numFmtId="4" fontId="39" fillId="0" borderId="10" xfId="0" applyNumberFormat="1" applyFont="1" applyBorder="1" applyAlignment="1" applyProtection="1">
      <alignment/>
      <protection hidden="1"/>
    </xf>
    <xf numFmtId="0" fontId="72" fillId="0" borderId="0" xfId="0" applyFont="1" applyAlignment="1" applyProtection="1">
      <alignment horizontal="center"/>
      <protection hidden="1" locked="0"/>
    </xf>
    <xf numFmtId="0" fontId="44" fillId="0" borderId="0" xfId="0" applyFont="1" applyAlignment="1" applyProtection="1">
      <alignment/>
      <protection hidden="1"/>
    </xf>
    <xf numFmtId="0" fontId="44" fillId="0" borderId="0" xfId="0" applyFont="1" applyAlignment="1" applyProtection="1">
      <alignment horizontal="center"/>
      <protection hidden="1"/>
    </xf>
    <xf numFmtId="14" fontId="44" fillId="0" borderId="0" xfId="0" applyNumberFormat="1" applyFont="1" applyAlignment="1" applyProtection="1">
      <alignment/>
      <protection hidden="1"/>
    </xf>
    <xf numFmtId="0" fontId="39" fillId="33" borderId="0" xfId="0" applyFont="1" applyFill="1" applyAlignment="1" applyProtection="1">
      <alignment/>
      <protection hidden="1"/>
    </xf>
    <xf numFmtId="0" fontId="67" fillId="0" borderId="0" xfId="0" applyFont="1" applyAlignment="1" applyProtection="1">
      <alignment horizontal="center"/>
      <protection hidden="1"/>
    </xf>
    <xf numFmtId="0" fontId="44" fillId="0" borderId="10" xfId="0" applyFont="1" applyBorder="1" applyAlignment="1" applyProtection="1">
      <alignment/>
      <protection hidden="1"/>
    </xf>
    <xf numFmtId="0" fontId="39" fillId="0" borderId="0" xfId="0" applyFont="1" applyAlignment="1" applyProtection="1">
      <alignment horizontal="center"/>
      <protection hidden="1"/>
    </xf>
    <xf numFmtId="0" fontId="39" fillId="0" borderId="10" xfId="0" applyFont="1" applyBorder="1" applyAlignment="1" applyProtection="1">
      <alignment horizontal="center"/>
      <protection hidden="1"/>
    </xf>
    <xf numFmtId="0" fontId="39" fillId="0" borderId="0" xfId="0" applyFont="1" applyBorder="1" applyAlignment="1" applyProtection="1">
      <alignment horizontal="center"/>
      <protection hidden="1"/>
    </xf>
    <xf numFmtId="1" fontId="32" fillId="33" borderId="13" xfId="0" applyNumberFormat="1" applyFont="1" applyFill="1" applyBorder="1" applyAlignment="1" applyProtection="1">
      <alignment horizontal="left"/>
      <protection hidden="1"/>
    </xf>
    <xf numFmtId="0" fontId="39" fillId="0" borderId="10" xfId="0" applyFont="1" applyFill="1" applyBorder="1" applyAlignment="1" applyProtection="1">
      <alignment horizontal="left"/>
      <protection hidden="1"/>
    </xf>
    <xf numFmtId="4" fontId="32" fillId="33" borderId="11" xfId="0" applyNumberFormat="1" applyFont="1" applyFill="1" applyBorder="1" applyAlignment="1" applyProtection="1">
      <alignment horizontal="right"/>
      <protection hidden="1"/>
    </xf>
    <xf numFmtId="4" fontId="45" fillId="33" borderId="10" xfId="0" applyNumberFormat="1" applyFont="1" applyFill="1" applyBorder="1" applyAlignment="1" applyProtection="1">
      <alignment horizontal="right"/>
      <protection hidden="1"/>
    </xf>
    <xf numFmtId="0" fontId="39" fillId="0" borderId="0" xfId="0" applyFont="1" applyBorder="1" applyAlignment="1" applyProtection="1">
      <alignment/>
      <protection hidden="1"/>
    </xf>
    <xf numFmtId="1" fontId="39" fillId="0" borderId="0" xfId="0" applyNumberFormat="1" applyFont="1" applyBorder="1" applyAlignment="1" applyProtection="1">
      <alignment horizontal="center"/>
      <protection hidden="1"/>
    </xf>
    <xf numFmtId="0" fontId="40" fillId="0" borderId="0" xfId="0" applyFont="1" applyBorder="1" applyAlignment="1" applyProtection="1">
      <alignment/>
      <protection hidden="1"/>
    </xf>
    <xf numFmtId="4" fontId="45" fillId="33" borderId="0" xfId="0" applyNumberFormat="1" applyFont="1" applyFill="1" applyBorder="1" applyAlignment="1" applyProtection="1">
      <alignment horizontal="center"/>
      <protection hidden="1"/>
    </xf>
    <xf numFmtId="14" fontId="39" fillId="0" borderId="0" xfId="0" applyNumberFormat="1" applyFont="1" applyAlignment="1" applyProtection="1">
      <alignment/>
      <protection hidden="1"/>
    </xf>
    <xf numFmtId="4" fontId="39" fillId="0" borderId="0" xfId="0" applyNumberFormat="1" applyFont="1" applyAlignment="1" applyProtection="1">
      <alignment/>
      <protection hidden="1"/>
    </xf>
    <xf numFmtId="0" fontId="39" fillId="33" borderId="0" xfId="0" applyFont="1" applyFill="1" applyAlignment="1" applyProtection="1">
      <alignment horizontal="left"/>
      <protection hidden="1"/>
    </xf>
    <xf numFmtId="0" fontId="46" fillId="34" borderId="10" xfId="0" applyFont="1" applyFill="1" applyBorder="1" applyAlignment="1" applyProtection="1">
      <alignment/>
      <protection hidden="1"/>
    </xf>
    <xf numFmtId="0" fontId="28" fillId="34" borderId="10" xfId="0" applyFont="1" applyFill="1" applyBorder="1" applyAlignment="1" applyProtection="1">
      <alignment horizontal="center" vertical="center"/>
      <protection hidden="1"/>
    </xf>
    <xf numFmtId="0" fontId="28" fillId="34" borderId="10" xfId="0" applyFont="1" applyFill="1" applyBorder="1" applyAlignment="1" applyProtection="1">
      <alignment horizontal="center" vertical="center" wrapText="1"/>
      <protection hidden="1"/>
    </xf>
    <xf numFmtId="0" fontId="40" fillId="34" borderId="10" xfId="0" applyFont="1" applyFill="1" applyBorder="1" applyAlignment="1" applyProtection="1">
      <alignment/>
      <protection hidden="1"/>
    </xf>
    <xf numFmtId="0" fontId="44" fillId="34" borderId="10" xfId="0" applyFont="1" applyFill="1" applyBorder="1" applyAlignment="1" applyProtection="1">
      <alignment/>
      <protection hidden="1"/>
    </xf>
    <xf numFmtId="0" fontId="44" fillId="0" borderId="10" xfId="0" applyFont="1" applyBorder="1" applyAlignment="1" applyProtection="1">
      <alignment/>
      <protection hidden="1" locked="0"/>
    </xf>
    <xf numFmtId="0" fontId="44" fillId="0" borderId="10" xfId="0" applyFont="1" applyBorder="1" applyAlignment="1" applyProtection="1">
      <alignment horizontal="center"/>
      <protection hidden="1" locked="0"/>
    </xf>
    <xf numFmtId="4" fontId="44" fillId="0" borderId="10" xfId="0" applyNumberFormat="1" applyFont="1" applyBorder="1" applyAlignment="1" applyProtection="1">
      <alignment/>
      <protection hidden="1" locked="0"/>
    </xf>
    <xf numFmtId="0" fontId="39" fillId="33" borderId="0" xfId="0" applyFont="1" applyFill="1" applyAlignment="1" applyProtection="1">
      <alignment/>
      <protection hidden="1" locked="0"/>
    </xf>
    <xf numFmtId="0" fontId="39" fillId="0" borderId="0" xfId="0" applyFont="1" applyAlignment="1" applyProtection="1">
      <alignment/>
      <protection hidden="1" locked="0"/>
    </xf>
    <xf numFmtId="0" fontId="73" fillId="0" borderId="10" xfId="0" applyFont="1" applyBorder="1" applyAlignment="1" applyProtection="1">
      <alignment horizontal="center" wrapText="1"/>
      <protection hidden="1"/>
    </xf>
    <xf numFmtId="0" fontId="69" fillId="0" borderId="0" xfId="0" applyFont="1" applyAlignment="1" applyProtection="1">
      <alignment horizontal="center" wrapText="1"/>
      <protection hidden="1"/>
    </xf>
    <xf numFmtId="0" fontId="74" fillId="0" borderId="0" xfId="0" applyFont="1" applyAlignment="1" applyProtection="1">
      <alignment horizontal="center"/>
      <protection hidden="1"/>
    </xf>
    <xf numFmtId="0" fontId="7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2" fillId="35" borderId="0" xfId="0" applyFont="1" applyFill="1" applyAlignment="1" applyProtection="1">
      <alignment/>
      <protection locked="0"/>
    </xf>
    <xf numFmtId="0" fontId="2" fillId="35" borderId="10" xfId="0" applyFont="1" applyFill="1" applyBorder="1" applyAlignment="1" applyProtection="1">
      <alignment wrapText="1"/>
      <protection locked="0"/>
    </xf>
    <xf numFmtId="0" fontId="2" fillId="35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4" fillId="35" borderId="11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6" borderId="0" xfId="0" applyFill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0" fillId="38" borderId="0" xfId="0" applyFill="1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  <xf numFmtId="0" fontId="0" fillId="39" borderId="0" xfId="0" applyFill="1" applyAlignment="1" applyProtection="1">
      <alignment wrapText="1" shrinkToFit="1"/>
      <protection locked="0"/>
    </xf>
    <xf numFmtId="0" fontId="0" fillId="40" borderId="0" xfId="0" applyFill="1" applyAlignment="1" applyProtection="1">
      <alignment horizontal="center" wrapText="1"/>
      <protection locked="0"/>
    </xf>
    <xf numFmtId="0" fontId="31" fillId="0" borderId="18" xfId="0" applyFont="1" applyBorder="1" applyAlignment="1" applyProtection="1">
      <alignment horizontal="center" vertical="center" wrapText="1"/>
      <protection hidden="1"/>
    </xf>
    <xf numFmtId="4" fontId="38" fillId="33" borderId="15" xfId="0" applyNumberFormat="1" applyFont="1" applyFill="1" applyBorder="1" applyAlignment="1" applyProtection="1">
      <alignment horizontal="center"/>
      <protection hidden="1"/>
    </xf>
    <xf numFmtId="0" fontId="71" fillId="0" borderId="0" xfId="0" applyFont="1" applyAlignment="1">
      <alignment horizontal="center" wrapText="1"/>
    </xf>
    <xf numFmtId="0" fontId="40" fillId="0" borderId="19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35" fillId="33" borderId="0" xfId="0" applyFont="1" applyFill="1" applyAlignment="1" applyProtection="1">
      <alignment horizontal="center" vertical="top"/>
      <protection hidden="1"/>
    </xf>
    <xf numFmtId="0" fontId="35" fillId="33" borderId="20" xfId="0" applyFont="1" applyFill="1" applyBorder="1" applyAlignment="1" applyProtection="1">
      <alignment horizontal="left"/>
      <protection hidden="1"/>
    </xf>
    <xf numFmtId="0" fontId="38" fillId="33" borderId="20" xfId="0" applyFont="1" applyFill="1" applyBorder="1" applyAlignment="1" applyProtection="1">
      <alignment horizontal="left"/>
      <protection hidden="1"/>
    </xf>
    <xf numFmtId="1" fontId="39" fillId="0" borderId="21" xfId="0" applyNumberFormat="1" applyFont="1" applyBorder="1" applyAlignment="1" applyProtection="1">
      <alignment horizontal="left"/>
      <protection hidden="1"/>
    </xf>
    <xf numFmtId="1" fontId="39" fillId="0" borderId="22" xfId="0" applyNumberFormat="1" applyFont="1" applyBorder="1" applyAlignment="1" applyProtection="1">
      <alignment horizontal="left"/>
      <protection hidden="1"/>
    </xf>
    <xf numFmtId="0" fontId="39" fillId="0" borderId="23" xfId="0" applyFont="1" applyBorder="1" applyAlignment="1" applyProtection="1">
      <alignment horizontal="center"/>
      <protection hidden="1"/>
    </xf>
    <xf numFmtId="0" fontId="39" fillId="0" borderId="20" xfId="0" applyFont="1" applyBorder="1" applyAlignment="1" applyProtection="1">
      <alignment horizontal="center"/>
      <protection hidden="1"/>
    </xf>
    <xf numFmtId="0" fontId="39" fillId="0" borderId="24" xfId="0" applyFont="1" applyBorder="1" applyAlignment="1" applyProtection="1">
      <alignment horizontal="center"/>
      <protection hidden="1"/>
    </xf>
    <xf numFmtId="0" fontId="40" fillId="0" borderId="0" xfId="0" applyFont="1" applyAlignment="1" applyProtection="1">
      <alignment horizontal="center"/>
      <protection hidden="1"/>
    </xf>
    <xf numFmtId="0" fontId="40" fillId="0" borderId="25" xfId="0" applyFont="1" applyBorder="1" applyAlignment="1" applyProtection="1">
      <alignment horizontal="center"/>
      <protection hidden="1"/>
    </xf>
    <xf numFmtId="0" fontId="40" fillId="0" borderId="26" xfId="0" applyFont="1" applyBorder="1" applyAlignment="1" applyProtection="1">
      <alignment horizontal="center"/>
      <protection hidden="1"/>
    </xf>
    <xf numFmtId="0" fontId="40" fillId="0" borderId="27" xfId="0" applyFont="1" applyBorder="1" applyAlignment="1" applyProtection="1">
      <alignment horizontal="center"/>
      <protection hidden="1"/>
    </xf>
    <xf numFmtId="0" fontId="40" fillId="0" borderId="28" xfId="0" applyFont="1" applyBorder="1" applyAlignment="1" applyProtection="1">
      <alignment horizontal="center"/>
      <protection hidden="1"/>
    </xf>
    <xf numFmtId="0" fontId="40" fillId="0" borderId="29" xfId="0" applyFont="1" applyBorder="1" applyAlignment="1" applyProtection="1">
      <alignment horizontal="center"/>
      <protection hidden="1"/>
    </xf>
    <xf numFmtId="0" fontId="39" fillId="0" borderId="21" xfId="0" applyFont="1" applyBorder="1" applyAlignment="1" applyProtection="1">
      <alignment horizontal="left" vertical="center"/>
      <protection hidden="1"/>
    </xf>
    <xf numFmtId="0" fontId="39" fillId="0" borderId="22" xfId="0" applyFont="1" applyBorder="1" applyAlignment="1" applyProtection="1">
      <alignment horizontal="left" vertical="center"/>
      <protection hidden="1"/>
    </xf>
    <xf numFmtId="0" fontId="40" fillId="0" borderId="10" xfId="0" applyFont="1" applyBorder="1" applyAlignment="1" applyProtection="1">
      <alignment horizontal="center" vertical="center" wrapText="1"/>
      <protection hidden="1"/>
    </xf>
    <xf numFmtId="0" fontId="39" fillId="0" borderId="30" xfId="0" applyFont="1" applyBorder="1" applyAlignment="1" applyProtection="1">
      <alignment horizontal="center" vertical="center"/>
      <protection hidden="1"/>
    </xf>
    <xf numFmtId="0" fontId="39" fillId="0" borderId="31" xfId="0" applyFont="1" applyBorder="1" applyAlignment="1" applyProtection="1">
      <alignment horizontal="center" vertical="center"/>
      <protection hidden="1"/>
    </xf>
    <xf numFmtId="0" fontId="39" fillId="0" borderId="32" xfId="0" applyFont="1" applyBorder="1" applyAlignment="1" applyProtection="1">
      <alignment horizontal="center" vertical="center"/>
      <protection hidden="1"/>
    </xf>
    <xf numFmtId="0" fontId="39" fillId="0" borderId="33" xfId="0" applyFont="1" applyBorder="1" applyAlignment="1" applyProtection="1">
      <alignment horizontal="center"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39" fillId="0" borderId="34" xfId="0" applyFont="1" applyBorder="1" applyAlignment="1" applyProtection="1">
      <alignment horizontal="center"/>
      <protection hidden="1"/>
    </xf>
    <xf numFmtId="0" fontId="40" fillId="0" borderId="35" xfId="0" applyFont="1" applyBorder="1" applyAlignment="1" applyProtection="1">
      <alignment horizontal="left" vertical="center"/>
      <protection hidden="1"/>
    </xf>
    <xf numFmtId="0" fontId="40" fillId="0" borderId="12" xfId="0" applyFont="1" applyBorder="1" applyAlignment="1" applyProtection="1">
      <alignment horizontal="left" vertical="center"/>
      <protection hidden="1"/>
    </xf>
    <xf numFmtId="0" fontId="40" fillId="0" borderId="36" xfId="0" applyFont="1" applyBorder="1" applyAlignment="1" applyProtection="1">
      <alignment horizontal="left" vertical="center"/>
      <protection hidden="1"/>
    </xf>
    <xf numFmtId="0" fontId="39" fillId="0" borderId="37" xfId="0" applyFont="1" applyBorder="1" applyAlignment="1" applyProtection="1">
      <alignment horizontal="center" vertical="center"/>
      <protection hidden="1"/>
    </xf>
    <xf numFmtId="0" fontId="40" fillId="0" borderId="38" xfId="0" applyFont="1" applyBorder="1" applyAlignment="1" applyProtection="1">
      <alignment horizontal="center" vertical="center" wrapText="1"/>
      <protection hidden="1"/>
    </xf>
    <xf numFmtId="0" fontId="40" fillId="0" borderId="39" xfId="0" applyFont="1" applyBorder="1" applyAlignment="1" applyProtection="1">
      <alignment horizontal="center" vertical="center" wrapText="1"/>
      <protection hidden="1"/>
    </xf>
    <xf numFmtId="0" fontId="39" fillId="0" borderId="40" xfId="0" applyFont="1" applyBorder="1" applyAlignment="1" applyProtection="1">
      <alignment horizontal="center" wrapText="1"/>
      <protection hidden="1"/>
    </xf>
    <xf numFmtId="0" fontId="39" fillId="0" borderId="41" xfId="0" applyFont="1" applyBorder="1" applyAlignment="1" applyProtection="1">
      <alignment horizontal="center" wrapText="1"/>
      <protection hidden="1"/>
    </xf>
    <xf numFmtId="0" fontId="40" fillId="0" borderId="10" xfId="0" applyFont="1" applyBorder="1" applyAlignment="1" applyProtection="1">
      <alignment horizontal="center" vertical="center"/>
      <protection hidden="1"/>
    </xf>
    <xf numFmtId="0" fontId="40" fillId="0" borderId="39" xfId="0" applyFont="1" applyBorder="1" applyAlignment="1" applyProtection="1">
      <alignment horizontal="center" vertical="center"/>
      <protection hidden="1"/>
    </xf>
    <xf numFmtId="0" fontId="40" fillId="0" borderId="42" xfId="0" applyFont="1" applyBorder="1" applyAlignment="1" applyProtection="1">
      <alignment horizontal="center"/>
      <protection hidden="1"/>
    </xf>
    <xf numFmtId="0" fontId="40" fillId="0" borderId="21" xfId="0" applyFont="1" applyBorder="1" applyAlignment="1" applyProtection="1">
      <alignment horizontal="center"/>
      <protection hidden="1"/>
    </xf>
    <xf numFmtId="0" fontId="40" fillId="0" borderId="22" xfId="0" applyFont="1" applyBorder="1" applyAlignment="1" applyProtection="1">
      <alignment horizontal="center"/>
      <protection hidden="1"/>
    </xf>
    <xf numFmtId="4" fontId="39" fillId="0" borderId="0" xfId="0" applyNumberFormat="1" applyFont="1" applyAlignment="1" applyProtection="1">
      <alignment horizontal="center"/>
      <protection hidden="1"/>
    </xf>
    <xf numFmtId="0" fontId="39" fillId="0" borderId="0" xfId="0" applyFont="1" applyAlignment="1" applyProtection="1">
      <alignment horizontal="center"/>
      <protection hidden="1"/>
    </xf>
    <xf numFmtId="0" fontId="39" fillId="33" borderId="0" xfId="0" applyFont="1" applyFill="1" applyAlignment="1" applyProtection="1">
      <alignment horizontal="center"/>
      <protection hidden="1"/>
    </xf>
    <xf numFmtId="0" fontId="40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3" tint="0.3999499976634979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3" tint="0.3999499976634979"/>
      </font>
      <fill>
        <patternFill>
          <bgColor rgb="FFC6EFCE"/>
        </patternFill>
      </fill>
    </dxf>
    <dxf>
      <font>
        <color theme="3" tint="0.3999499976634979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6"/>
      </font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0</xdr:rowOff>
    </xdr:from>
    <xdr:to>
      <xdr:col>0</xdr:col>
      <xdr:colOff>923925</xdr:colOff>
      <xdr:row>8</xdr:row>
      <xdr:rowOff>104775</xdr:rowOff>
    </xdr:to>
    <xdr:sp>
      <xdr:nvSpPr>
        <xdr:cNvPr id="1" name="Çentikli Sağ Ok 1"/>
        <xdr:cNvSpPr>
          <a:spLocks/>
        </xdr:cNvSpPr>
      </xdr:nvSpPr>
      <xdr:spPr>
        <a:xfrm>
          <a:off x="85725" y="1781175"/>
          <a:ext cx="838200" cy="419100"/>
        </a:xfrm>
        <a:prstGeom prst="notchedRightArrow">
          <a:avLst>
            <a:gd name="adj" fmla="val 26504"/>
          </a:avLst>
        </a:prstGeom>
        <a:solidFill>
          <a:srgbClr val="8064A2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142875</xdr:rowOff>
    </xdr:from>
    <xdr:to>
      <xdr:col>1</xdr:col>
      <xdr:colOff>1047750</xdr:colOff>
      <xdr:row>26</xdr:row>
      <xdr:rowOff>571500</xdr:rowOff>
    </xdr:to>
    <xdr:sp>
      <xdr:nvSpPr>
        <xdr:cNvPr id="1" name="Çentikli Sağ Ok 1"/>
        <xdr:cNvSpPr>
          <a:spLocks/>
        </xdr:cNvSpPr>
      </xdr:nvSpPr>
      <xdr:spPr>
        <a:xfrm>
          <a:off x="1047750" y="1009650"/>
          <a:ext cx="1047750" cy="428625"/>
        </a:xfrm>
        <a:prstGeom prst="notchedRightArrow">
          <a:avLst>
            <a:gd name="adj" fmla="val 26805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0</xdr:col>
      <xdr:colOff>85725</xdr:colOff>
      <xdr:row>36</xdr:row>
      <xdr:rowOff>0</xdr:rowOff>
    </xdr:from>
    <xdr:to>
      <xdr:col>0</xdr:col>
      <xdr:colOff>990600</xdr:colOff>
      <xdr:row>37</xdr:row>
      <xdr:rowOff>104775</xdr:rowOff>
    </xdr:to>
    <xdr:sp>
      <xdr:nvSpPr>
        <xdr:cNvPr id="2" name="Çentikli Sağ Ok 3"/>
        <xdr:cNvSpPr>
          <a:spLocks/>
        </xdr:cNvSpPr>
      </xdr:nvSpPr>
      <xdr:spPr>
        <a:xfrm>
          <a:off x="85725" y="5029200"/>
          <a:ext cx="904875" cy="371475"/>
        </a:xfrm>
        <a:prstGeom prst="notchedRightArrow">
          <a:avLst>
            <a:gd name="adj" fmla="val 23495"/>
          </a:avLst>
        </a:prstGeom>
        <a:solidFill>
          <a:srgbClr val="8064A2"/>
        </a:solidFill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75"/>
  <sheetViews>
    <sheetView showZeros="0" tabSelected="1" zoomScalePageLayoutView="0" workbookViewId="0" topLeftCell="A52">
      <pane xSplit="3" ySplit="8" topLeftCell="D60" activePane="bottomRight" state="frozen"/>
      <selection pane="topLeft" activeCell="A52" sqref="A52"/>
      <selection pane="topRight" activeCell="D52" sqref="D52"/>
      <selection pane="bottomLeft" activeCell="A60" sqref="A60"/>
      <selection pane="bottomRight" activeCell="A70" sqref="A70"/>
    </sheetView>
  </sheetViews>
  <sheetFormatPr defaultColWidth="9.00390625" defaultRowHeight="12.75"/>
  <cols>
    <col min="1" max="1" width="4.875" style="57" customWidth="1"/>
    <col min="2" max="2" width="5.375" style="57" customWidth="1"/>
    <col min="3" max="3" width="32.75390625" style="57" customWidth="1"/>
    <col min="4" max="4" width="17.00390625" style="57" customWidth="1"/>
    <col min="5" max="5" width="17.625" style="57" customWidth="1"/>
    <col min="6" max="6" width="49.75390625" style="57" bestFit="1" customWidth="1"/>
    <col min="7" max="7" width="15.625" style="58" customWidth="1"/>
    <col min="8" max="8" width="22.00390625" style="57" customWidth="1"/>
    <col min="9" max="10" width="14.375" style="57" customWidth="1"/>
    <col min="11" max="11" width="16.875" style="57" customWidth="1"/>
    <col min="12" max="12" width="16.125" style="57" customWidth="1"/>
    <col min="13" max="13" width="27.75390625" style="57" bestFit="1" customWidth="1"/>
    <col min="14" max="14" width="18.125" style="57" bestFit="1" customWidth="1"/>
    <col min="15" max="16384" width="9.125" style="57" customWidth="1"/>
  </cols>
  <sheetData>
    <row r="1" ht="15" hidden="1"/>
    <row r="2" spans="3:10" ht="15" hidden="1">
      <c r="C2" s="57" t="s">
        <v>47</v>
      </c>
      <c r="J2" s="59">
        <f ca="1">TODAY()</f>
        <v>43593</v>
      </c>
    </row>
    <row r="3" spans="3:11" ht="15" hidden="1">
      <c r="C3" s="57">
        <f>+'Sendika Bilgileri'!C5</f>
        <v>0</v>
      </c>
      <c r="E3" s="57">
        <f>+Birimler!C3</f>
        <v>0</v>
      </c>
      <c r="H3" s="57" t="s">
        <v>50</v>
      </c>
      <c r="I3" s="57" t="s">
        <v>45</v>
      </c>
      <c r="J3" s="57">
        <f>YEAR($J$2)</f>
        <v>2019</v>
      </c>
      <c r="K3" s="57" t="str">
        <f>CONCATENATE(I3," / ",J3)</f>
        <v>Ocak / 2019</v>
      </c>
    </row>
    <row r="4" spans="3:11" ht="15" hidden="1">
      <c r="C4" s="57">
        <f>+'Sendika Bilgileri'!C6</f>
        <v>0</v>
      </c>
      <c r="E4" s="57">
        <f>+Birimler!C4</f>
        <v>0</v>
      </c>
      <c r="H4" s="57" t="s">
        <v>51</v>
      </c>
      <c r="I4" s="57" t="s">
        <v>54</v>
      </c>
      <c r="J4" s="57">
        <f aca="true" t="shared" si="0" ref="J4:J14">YEAR($J$2)</f>
        <v>2019</v>
      </c>
      <c r="K4" s="57" t="str">
        <f aca="true" t="shared" si="1" ref="K4:K14">CONCATENATE(I4," / ",J4)</f>
        <v>Şubat / 2019</v>
      </c>
    </row>
    <row r="5" spans="3:11" ht="15" hidden="1">
      <c r="C5" s="57">
        <f>+'Sendika Bilgileri'!C7</f>
        <v>0</v>
      </c>
      <c r="E5" s="57">
        <f>+Birimler!C5</f>
        <v>0</v>
      </c>
      <c r="I5" s="57" t="s">
        <v>55</v>
      </c>
      <c r="J5" s="57">
        <f t="shared" si="0"/>
        <v>2019</v>
      </c>
      <c r="K5" s="57" t="str">
        <f t="shared" si="1"/>
        <v>Mart / 2019</v>
      </c>
    </row>
    <row r="6" spans="3:11" ht="15" hidden="1">
      <c r="C6" s="57">
        <f>+'Sendika Bilgileri'!C8</f>
        <v>0</v>
      </c>
      <c r="E6" s="57">
        <f>+Birimler!C6</f>
        <v>0</v>
      </c>
      <c r="I6" s="57" t="s">
        <v>56</v>
      </c>
      <c r="J6" s="57">
        <f t="shared" si="0"/>
        <v>2019</v>
      </c>
      <c r="K6" s="57" t="str">
        <f t="shared" si="1"/>
        <v>Nisan / 2019</v>
      </c>
    </row>
    <row r="7" spans="3:11" ht="15" hidden="1">
      <c r="C7" s="57">
        <f>+'Sendika Bilgileri'!C9</f>
        <v>0</v>
      </c>
      <c r="E7" s="57">
        <f>+Birimler!C7</f>
        <v>0</v>
      </c>
      <c r="I7" s="57" t="s">
        <v>57</v>
      </c>
      <c r="J7" s="57">
        <f t="shared" si="0"/>
        <v>2019</v>
      </c>
      <c r="K7" s="57" t="str">
        <f t="shared" si="1"/>
        <v>Mayıs / 2019</v>
      </c>
    </row>
    <row r="8" spans="3:11" ht="15" hidden="1">
      <c r="C8" s="57">
        <f>+'Sendika Bilgileri'!C10</f>
        <v>0</v>
      </c>
      <c r="E8" s="57">
        <f>+Birimler!C8</f>
        <v>0</v>
      </c>
      <c r="I8" s="57" t="s">
        <v>58</v>
      </c>
      <c r="J8" s="57">
        <f t="shared" si="0"/>
        <v>2019</v>
      </c>
      <c r="K8" s="57" t="str">
        <f t="shared" si="1"/>
        <v>Haziran / 2019</v>
      </c>
    </row>
    <row r="9" spans="3:11" ht="15" hidden="1">
      <c r="C9" s="57">
        <f>+'Sendika Bilgileri'!C11</f>
        <v>0</v>
      </c>
      <c r="E9" s="57">
        <f>+Birimler!C9</f>
        <v>0</v>
      </c>
      <c r="I9" s="57" t="s">
        <v>59</v>
      </c>
      <c r="J9" s="57">
        <f t="shared" si="0"/>
        <v>2019</v>
      </c>
      <c r="K9" s="57" t="str">
        <f t="shared" si="1"/>
        <v>Temmuz / 2019</v>
      </c>
    </row>
    <row r="10" spans="3:11" ht="15" hidden="1">
      <c r="C10" s="57">
        <f>+'Sendika Bilgileri'!C12</f>
        <v>0</v>
      </c>
      <c r="E10" s="57">
        <f>+Birimler!C10</f>
        <v>0</v>
      </c>
      <c r="I10" s="57" t="s">
        <v>60</v>
      </c>
      <c r="J10" s="57">
        <f t="shared" si="0"/>
        <v>2019</v>
      </c>
      <c r="K10" s="57" t="str">
        <f t="shared" si="1"/>
        <v>Ağustos / 2019</v>
      </c>
    </row>
    <row r="11" spans="3:11" ht="15" hidden="1">
      <c r="C11" s="57">
        <f>+'Sendika Bilgileri'!C13</f>
        <v>0</v>
      </c>
      <c r="E11" s="57">
        <f>+Birimler!C11</f>
        <v>0</v>
      </c>
      <c r="I11" s="57" t="s">
        <v>61</v>
      </c>
      <c r="J11" s="57">
        <f t="shared" si="0"/>
        <v>2019</v>
      </c>
      <c r="K11" s="57" t="str">
        <f t="shared" si="1"/>
        <v>Eylül / 2019</v>
      </c>
    </row>
    <row r="12" spans="3:11" ht="15" hidden="1">
      <c r="C12" s="57">
        <f>+'Sendika Bilgileri'!C14</f>
        <v>0</v>
      </c>
      <c r="E12" s="57">
        <f>+Birimler!C12</f>
        <v>0</v>
      </c>
      <c r="I12" s="57" t="s">
        <v>62</v>
      </c>
      <c r="J12" s="57">
        <f t="shared" si="0"/>
        <v>2019</v>
      </c>
      <c r="K12" s="57" t="str">
        <f t="shared" si="1"/>
        <v>Ekim / 2019</v>
      </c>
    </row>
    <row r="13" spans="3:11" ht="15" hidden="1">
      <c r="C13" s="57">
        <f>+'Sendika Bilgileri'!C15</f>
        <v>0</v>
      </c>
      <c r="E13" s="57">
        <f>+Birimler!C13</f>
        <v>0</v>
      </c>
      <c r="I13" s="57" t="s">
        <v>63</v>
      </c>
      <c r="J13" s="57">
        <f t="shared" si="0"/>
        <v>2019</v>
      </c>
      <c r="K13" s="57" t="str">
        <f t="shared" si="1"/>
        <v>Kasım / 2019</v>
      </c>
    </row>
    <row r="14" spans="3:11" ht="15" hidden="1">
      <c r="C14" s="57">
        <f>+'Sendika Bilgileri'!C16</f>
        <v>0</v>
      </c>
      <c r="E14" s="57">
        <f>+Birimler!C14</f>
        <v>0</v>
      </c>
      <c r="I14" s="57" t="s">
        <v>64</v>
      </c>
      <c r="J14" s="57">
        <f t="shared" si="0"/>
        <v>2019</v>
      </c>
      <c r="K14" s="57" t="str">
        <f t="shared" si="1"/>
        <v>Aralık / 2019</v>
      </c>
    </row>
    <row r="15" spans="3:5" ht="15" hidden="1">
      <c r="C15" s="57">
        <f>+'Sendika Bilgileri'!C17</f>
        <v>0</v>
      </c>
      <c r="E15" s="57">
        <f>+Birimler!C15</f>
        <v>0</v>
      </c>
    </row>
    <row r="16" spans="3:5" ht="15" hidden="1">
      <c r="C16" s="57">
        <f>+'Sendika Bilgileri'!C18</f>
        <v>0</v>
      </c>
      <c r="E16" s="57">
        <f>+Birimler!C16</f>
        <v>0</v>
      </c>
    </row>
    <row r="17" spans="3:5" ht="15" hidden="1">
      <c r="C17" s="57">
        <f>+'Sendika Bilgileri'!C19</f>
        <v>0</v>
      </c>
      <c r="E17" s="57">
        <f>+Birimler!C17</f>
        <v>0</v>
      </c>
    </row>
    <row r="18" spans="3:5" ht="15" hidden="1">
      <c r="C18" s="57">
        <f>+'Sendika Bilgileri'!C20</f>
        <v>0</v>
      </c>
      <c r="E18" s="57">
        <f>+Birimler!C18</f>
        <v>0</v>
      </c>
    </row>
    <row r="19" spans="3:5" ht="15" hidden="1">
      <c r="C19" s="57">
        <f>+'Sendika Bilgileri'!C21</f>
        <v>0</v>
      </c>
      <c r="E19" s="57">
        <f>+Birimler!C19</f>
        <v>0</v>
      </c>
    </row>
    <row r="20" spans="3:5" ht="15" hidden="1">
      <c r="C20" s="57">
        <f>+'Sendika Bilgileri'!C22</f>
        <v>0</v>
      </c>
      <c r="E20" s="57">
        <f>+Birimler!C20</f>
        <v>0</v>
      </c>
    </row>
    <row r="21" spans="3:5" ht="15" hidden="1">
      <c r="C21" s="57">
        <f>+'Sendika Bilgileri'!C23</f>
        <v>0</v>
      </c>
      <c r="E21" s="57">
        <f>+Birimler!C21</f>
        <v>0</v>
      </c>
    </row>
    <row r="22" spans="3:5" ht="15" hidden="1">
      <c r="C22" s="57">
        <f>+'Sendika Bilgileri'!C24</f>
        <v>0</v>
      </c>
      <c r="E22" s="57">
        <f>+Birimler!C22</f>
        <v>0</v>
      </c>
    </row>
    <row r="23" spans="3:5" ht="15" hidden="1">
      <c r="C23" s="57">
        <f>+'Sendika Bilgileri'!C25</f>
        <v>0</v>
      </c>
      <c r="E23" s="57">
        <f>+Birimler!C23</f>
        <v>0</v>
      </c>
    </row>
    <row r="24" ht="15" hidden="1">
      <c r="E24" s="57">
        <f>+Birimler!C24</f>
        <v>0</v>
      </c>
    </row>
    <row r="25" ht="15" hidden="1">
      <c r="E25" s="57">
        <f>+Birimler!C25</f>
        <v>0</v>
      </c>
    </row>
    <row r="26" ht="15" hidden="1">
      <c r="E26" s="57">
        <f>+Birimler!C26</f>
        <v>0</v>
      </c>
    </row>
    <row r="27" ht="15" hidden="1">
      <c r="E27" s="57">
        <f>+Birimler!C27</f>
        <v>0</v>
      </c>
    </row>
    <row r="28" ht="15" hidden="1">
      <c r="E28" s="57">
        <f>+Birimler!C28</f>
        <v>0</v>
      </c>
    </row>
    <row r="29" ht="15" hidden="1">
      <c r="E29" s="57">
        <f>+Birimler!C29</f>
        <v>0</v>
      </c>
    </row>
    <row r="30" ht="15" hidden="1">
      <c r="E30" s="57">
        <f>+Birimler!C30</f>
        <v>0</v>
      </c>
    </row>
    <row r="31" ht="15" hidden="1">
      <c r="E31" s="57">
        <f>+Birimler!C31</f>
        <v>0</v>
      </c>
    </row>
    <row r="32" ht="15" hidden="1">
      <c r="E32" s="57">
        <f>+Birimler!C32</f>
        <v>0</v>
      </c>
    </row>
    <row r="33" ht="15" hidden="1">
      <c r="E33" s="57">
        <f>+Birimler!C33</f>
        <v>0</v>
      </c>
    </row>
    <row r="34" ht="15" hidden="1">
      <c r="E34" s="57">
        <f>+Birimler!C34</f>
        <v>0</v>
      </c>
    </row>
    <row r="35" ht="15" hidden="1">
      <c r="E35" s="57">
        <f>+Birimler!C35</f>
        <v>0</v>
      </c>
    </row>
    <row r="36" ht="15" hidden="1">
      <c r="E36" s="57">
        <f>+Birimler!C36</f>
        <v>0</v>
      </c>
    </row>
    <row r="37" ht="15" hidden="1">
      <c r="E37" s="57">
        <f>+Birimler!C37</f>
        <v>0</v>
      </c>
    </row>
    <row r="38" ht="15" hidden="1">
      <c r="E38" s="57">
        <f>+Birimler!C38</f>
        <v>0</v>
      </c>
    </row>
    <row r="39" ht="15" hidden="1">
      <c r="E39" s="57">
        <f>+Birimler!C39</f>
        <v>0</v>
      </c>
    </row>
    <row r="40" ht="15" hidden="1">
      <c r="E40" s="57">
        <f>+Birimler!C40</f>
        <v>0</v>
      </c>
    </row>
    <row r="41" ht="15" hidden="1">
      <c r="E41" s="57">
        <f>+Birimler!C41</f>
        <v>0</v>
      </c>
    </row>
    <row r="42" ht="15" hidden="1">
      <c r="E42" s="57">
        <f>+Birimler!C42</f>
        <v>0</v>
      </c>
    </row>
    <row r="43" ht="15" hidden="1">
      <c r="E43" s="57">
        <f>+Birimler!C43</f>
        <v>0</v>
      </c>
    </row>
    <row r="44" ht="15" hidden="1">
      <c r="E44" s="57">
        <f>+Birimler!C44</f>
        <v>0</v>
      </c>
    </row>
    <row r="45" ht="15" hidden="1">
      <c r="E45" s="57">
        <f>+Birimler!C45</f>
        <v>0</v>
      </c>
    </row>
    <row r="46" ht="15" hidden="1">
      <c r="E46" s="57">
        <f>+Birimler!C46</f>
        <v>0</v>
      </c>
    </row>
    <row r="47" ht="15" hidden="1">
      <c r="E47" s="57">
        <f>+Birimler!C47</f>
        <v>0</v>
      </c>
    </row>
    <row r="48" ht="15" hidden="1">
      <c r="E48" s="57">
        <f>+Birimler!C48</f>
        <v>0</v>
      </c>
    </row>
    <row r="49" ht="15" hidden="1">
      <c r="E49" s="57">
        <f>+Birimler!C49</f>
        <v>0</v>
      </c>
    </row>
    <row r="50" ht="15" hidden="1">
      <c r="E50" s="57">
        <f>+Birimler!C50</f>
        <v>0</v>
      </c>
    </row>
    <row r="51" ht="15" hidden="1">
      <c r="E51" s="57">
        <f>+Birimler!C51</f>
        <v>0</v>
      </c>
    </row>
    <row r="53" spans="3:4" ht="15.75">
      <c r="C53" s="57" t="s">
        <v>72</v>
      </c>
      <c r="D53" s="85">
        <v>0.130597</v>
      </c>
    </row>
    <row r="54" spans="3:4" ht="15.75">
      <c r="C54" s="57" t="s">
        <v>73</v>
      </c>
      <c r="D54" s="86">
        <v>750</v>
      </c>
    </row>
    <row r="55" spans="3:4" ht="15.75">
      <c r="C55" s="57" t="s">
        <v>78</v>
      </c>
      <c r="D55" s="86">
        <v>0.00759</v>
      </c>
    </row>
    <row r="56" spans="3:4" ht="15.75">
      <c r="C56" s="57" t="s">
        <v>79</v>
      </c>
      <c r="D56" s="86">
        <v>0.005</v>
      </c>
    </row>
    <row r="58" spans="2:14" ht="15">
      <c r="B58" s="61">
        <v>1</v>
      </c>
      <c r="C58" s="61">
        <v>2</v>
      </c>
      <c r="D58" s="61">
        <v>3</v>
      </c>
      <c r="E58" s="61">
        <v>4</v>
      </c>
      <c r="F58" s="61">
        <v>5</v>
      </c>
      <c r="G58" s="61">
        <v>6</v>
      </c>
      <c r="H58" s="61">
        <v>7</v>
      </c>
      <c r="I58" s="61">
        <v>8</v>
      </c>
      <c r="J58" s="61">
        <v>9</v>
      </c>
      <c r="K58" s="61">
        <v>10</v>
      </c>
      <c r="L58" s="61">
        <v>11</v>
      </c>
      <c r="M58" s="61">
        <v>12</v>
      </c>
      <c r="N58" s="61">
        <v>13</v>
      </c>
    </row>
    <row r="59" spans="2:14" ht="46.5" customHeight="1">
      <c r="B59" s="77" t="s">
        <v>46</v>
      </c>
      <c r="C59" s="78" t="s">
        <v>22</v>
      </c>
      <c r="D59" s="78" t="s">
        <v>21</v>
      </c>
      <c r="E59" s="78" t="s">
        <v>20</v>
      </c>
      <c r="F59" s="78" t="s">
        <v>65</v>
      </c>
      <c r="G59" s="79" t="s">
        <v>68</v>
      </c>
      <c r="H59" s="78" t="s">
        <v>23</v>
      </c>
      <c r="I59" s="79" t="s">
        <v>24</v>
      </c>
      <c r="J59" s="79" t="s">
        <v>53</v>
      </c>
      <c r="K59" s="79" t="s">
        <v>25</v>
      </c>
      <c r="L59" s="79" t="s">
        <v>52</v>
      </c>
      <c r="M59" s="80" t="s">
        <v>82</v>
      </c>
      <c r="N59" s="81" t="s">
        <v>83</v>
      </c>
    </row>
    <row r="60" spans="2:14" ht="15">
      <c r="B60" s="62">
        <f>IF(C60="",0,1)</f>
        <v>0</v>
      </c>
      <c r="C60" s="82"/>
      <c r="D60" s="82"/>
      <c r="E60" s="82"/>
      <c r="F60" s="82"/>
      <c r="G60" s="83">
        <f>IF(ISERROR(VLOOKUP(F60,Birimler!$C$3:$S$112,2,FALSE)),0,VLOOKUP(F60,Birimler!$C$3:$S$112,2,FALSE))</f>
        <v>0</v>
      </c>
      <c r="H60" s="82"/>
      <c r="I60" s="83"/>
      <c r="J60" s="82"/>
      <c r="K60" s="82"/>
      <c r="L60" s="84"/>
      <c r="M60" s="82"/>
      <c r="N60" s="82"/>
    </row>
    <row r="61" spans="2:14" ht="15">
      <c r="B61" s="62">
        <f>IF(C61="",0,B60+1)</f>
        <v>0</v>
      </c>
      <c r="C61" s="82"/>
      <c r="D61" s="82"/>
      <c r="E61" s="82"/>
      <c r="F61" s="82"/>
      <c r="G61" s="83">
        <f>IF(ISERROR(VLOOKUP(F61,Birimler!$C$3:$S$112,2,FALSE)),0,VLOOKUP(F61,Birimler!$C$3:$S$112,2,FALSE))</f>
        <v>0</v>
      </c>
      <c r="H61" s="82"/>
      <c r="I61" s="83"/>
      <c r="J61" s="82"/>
      <c r="K61" s="82"/>
      <c r="L61" s="84"/>
      <c r="M61" s="82"/>
      <c r="N61" s="82"/>
    </row>
    <row r="62" spans="2:14" ht="15">
      <c r="B62" s="62">
        <f aca="true" t="shared" si="2" ref="B62:B75">IF(C62="",0,B61+1)</f>
        <v>0</v>
      </c>
      <c r="C62" s="82"/>
      <c r="D62" s="82"/>
      <c r="E62" s="82"/>
      <c r="F62" s="82"/>
      <c r="G62" s="83">
        <f>IF(ISERROR(VLOOKUP(F62,Birimler!$C$3:$S$112,2,FALSE)),0,VLOOKUP(F62,Birimler!$C$3:$S$112,2,FALSE))</f>
        <v>0</v>
      </c>
      <c r="H62" s="82"/>
      <c r="I62" s="83"/>
      <c r="J62" s="82"/>
      <c r="K62" s="82"/>
      <c r="L62" s="84"/>
      <c r="M62" s="82"/>
      <c r="N62" s="82"/>
    </row>
    <row r="63" spans="2:14" ht="15">
      <c r="B63" s="62">
        <f t="shared" si="2"/>
        <v>0</v>
      </c>
      <c r="C63" s="82"/>
      <c r="D63" s="82"/>
      <c r="E63" s="82"/>
      <c r="F63" s="82"/>
      <c r="G63" s="83">
        <f>IF(ISERROR(VLOOKUP(F63,Birimler!$C$3:$S$112,2,FALSE)),0,VLOOKUP(F63,Birimler!$C$3:$S$112,2,FALSE))</f>
        <v>0</v>
      </c>
      <c r="H63" s="82"/>
      <c r="I63" s="83"/>
      <c r="J63" s="82"/>
      <c r="K63" s="82"/>
      <c r="L63" s="84"/>
      <c r="M63" s="82"/>
      <c r="N63" s="82"/>
    </row>
    <row r="64" spans="2:14" ht="15">
      <c r="B64" s="62">
        <f t="shared" si="2"/>
        <v>0</v>
      </c>
      <c r="C64" s="82"/>
      <c r="D64" s="82"/>
      <c r="E64" s="82"/>
      <c r="F64" s="82"/>
      <c r="G64" s="83">
        <f>IF(ISERROR(VLOOKUP(F64,Birimler!$C$3:$S$112,2,FALSE)),0,VLOOKUP(F64,Birimler!$C$3:$S$112,2,FALSE))</f>
        <v>0</v>
      </c>
      <c r="H64" s="82"/>
      <c r="I64" s="83"/>
      <c r="J64" s="82"/>
      <c r="K64" s="82"/>
      <c r="L64" s="84"/>
      <c r="M64" s="82"/>
      <c r="N64" s="82"/>
    </row>
    <row r="65" spans="2:14" ht="15">
      <c r="B65" s="62">
        <f t="shared" si="2"/>
        <v>0</v>
      </c>
      <c r="C65" s="82"/>
      <c r="D65" s="82"/>
      <c r="E65" s="82"/>
      <c r="F65" s="82"/>
      <c r="G65" s="83">
        <f>IF(ISERROR(VLOOKUP(F65,Birimler!$C$3:$S$112,2,FALSE)),0,VLOOKUP(F65,Birimler!$C$3:$S$112,2,FALSE))</f>
        <v>0</v>
      </c>
      <c r="H65" s="82"/>
      <c r="I65" s="83"/>
      <c r="J65" s="82"/>
      <c r="K65" s="82"/>
      <c r="L65" s="84"/>
      <c r="M65" s="82"/>
      <c r="N65" s="82"/>
    </row>
    <row r="66" spans="2:14" ht="15">
      <c r="B66" s="62">
        <f t="shared" si="2"/>
        <v>0</v>
      </c>
      <c r="C66" s="82"/>
      <c r="D66" s="82"/>
      <c r="E66" s="82"/>
      <c r="F66" s="82"/>
      <c r="G66" s="83">
        <f>IF(ISERROR(VLOOKUP(F66,Birimler!$C$3:$S$112,2,FALSE)),0,VLOOKUP(F66,Birimler!$C$3:$S$112,2,FALSE))</f>
        <v>0</v>
      </c>
      <c r="H66" s="82"/>
      <c r="I66" s="83"/>
      <c r="J66" s="82"/>
      <c r="K66" s="82"/>
      <c r="L66" s="84"/>
      <c r="M66" s="82"/>
      <c r="N66" s="82"/>
    </row>
    <row r="67" spans="2:14" ht="15">
      <c r="B67" s="62">
        <f t="shared" si="2"/>
        <v>0</v>
      </c>
      <c r="C67" s="82"/>
      <c r="D67" s="82"/>
      <c r="E67" s="82"/>
      <c r="F67" s="82"/>
      <c r="G67" s="83">
        <f>IF(ISERROR(VLOOKUP(F67,Birimler!$C$3:$S$112,2,FALSE)),0,VLOOKUP(F67,Birimler!$C$3:$S$112,2,FALSE))</f>
        <v>0</v>
      </c>
      <c r="H67" s="82"/>
      <c r="I67" s="83"/>
      <c r="J67" s="82"/>
      <c r="K67" s="82"/>
      <c r="L67" s="84"/>
      <c r="M67" s="136"/>
      <c r="N67" s="82"/>
    </row>
    <row r="68" spans="2:14" ht="15">
      <c r="B68" s="62">
        <f t="shared" si="2"/>
        <v>0</v>
      </c>
      <c r="C68" s="82"/>
      <c r="D68" s="82"/>
      <c r="E68" s="82"/>
      <c r="F68" s="82"/>
      <c r="G68" s="83">
        <f>IF(ISERROR(VLOOKUP(F68,Birimler!$C$3:$S$112,2,FALSE)),0,VLOOKUP(F68,Birimler!$C$3:$S$112,2,FALSE))</f>
        <v>0</v>
      </c>
      <c r="H68" s="82"/>
      <c r="I68" s="83"/>
      <c r="J68" s="82"/>
      <c r="K68" s="82"/>
      <c r="L68" s="84"/>
      <c r="M68" s="82"/>
      <c r="N68" s="82"/>
    </row>
    <row r="69" spans="2:14" ht="15">
      <c r="B69" s="62">
        <f t="shared" si="2"/>
        <v>0</v>
      </c>
      <c r="C69" s="82"/>
      <c r="D69" s="82"/>
      <c r="E69" s="82"/>
      <c r="F69" s="82"/>
      <c r="G69" s="83">
        <f>IF(ISERROR(VLOOKUP(F69,Birimler!$C$3:$S$112,2,FALSE)),0,VLOOKUP(F69,Birimler!$C$3:$S$112,2,FALSE))</f>
        <v>0</v>
      </c>
      <c r="H69" s="82"/>
      <c r="I69" s="83"/>
      <c r="J69" s="82"/>
      <c r="K69" s="82"/>
      <c r="L69" s="84"/>
      <c r="M69" s="82"/>
      <c r="N69" s="82"/>
    </row>
    <row r="70" spans="2:14" ht="15">
      <c r="B70" s="62">
        <f t="shared" si="2"/>
        <v>0</v>
      </c>
      <c r="C70" s="82"/>
      <c r="D70" s="82"/>
      <c r="E70" s="82"/>
      <c r="F70" s="82"/>
      <c r="G70" s="83">
        <f>IF(ISERROR(VLOOKUP(F70,Birimler!$C$3:$S$112,2,FALSE)),0,VLOOKUP(F70,Birimler!$C$3:$S$112,2,FALSE))</f>
        <v>0</v>
      </c>
      <c r="H70" s="82"/>
      <c r="I70" s="83"/>
      <c r="J70" s="82"/>
      <c r="K70" s="82"/>
      <c r="L70" s="84"/>
      <c r="M70" s="82"/>
      <c r="N70" s="82"/>
    </row>
    <row r="71" spans="2:14" ht="15">
      <c r="B71" s="62">
        <f t="shared" si="2"/>
        <v>0</v>
      </c>
      <c r="C71" s="82"/>
      <c r="D71" s="82"/>
      <c r="E71" s="82"/>
      <c r="F71" s="82"/>
      <c r="G71" s="83">
        <f>IF(ISERROR(VLOOKUP(F71,Birimler!$C$3:$S$112,2,FALSE)),0,VLOOKUP(F71,Birimler!$C$3:$S$112,2,FALSE))</f>
        <v>0</v>
      </c>
      <c r="H71" s="82"/>
      <c r="I71" s="83"/>
      <c r="J71" s="82"/>
      <c r="K71" s="82"/>
      <c r="L71" s="84"/>
      <c r="M71" s="82"/>
      <c r="N71" s="82"/>
    </row>
    <row r="72" spans="2:14" ht="15">
      <c r="B72" s="62">
        <f t="shared" si="2"/>
        <v>0</v>
      </c>
      <c r="C72" s="82"/>
      <c r="D72" s="82"/>
      <c r="E72" s="82"/>
      <c r="F72" s="82"/>
      <c r="G72" s="83">
        <f>IF(ISERROR(VLOOKUP(F72,Birimler!$C$3:$S$112,2,FALSE)),0,VLOOKUP(F72,Birimler!$C$3:$S$112,2,FALSE))</f>
        <v>0</v>
      </c>
      <c r="H72" s="82"/>
      <c r="I72" s="83"/>
      <c r="J72" s="82"/>
      <c r="K72" s="82"/>
      <c r="L72" s="84"/>
      <c r="M72" s="82"/>
      <c r="N72" s="82"/>
    </row>
    <row r="73" spans="2:14" ht="15">
      <c r="B73" s="62">
        <f t="shared" si="2"/>
        <v>0</v>
      </c>
      <c r="C73" s="82"/>
      <c r="D73" s="82"/>
      <c r="E73" s="82"/>
      <c r="F73" s="82"/>
      <c r="G73" s="83">
        <f>IF(ISERROR(VLOOKUP(F73,Birimler!$C$3:$S$112,2,FALSE)),0,VLOOKUP(F73,Birimler!$C$3:$S$112,2,FALSE))</f>
        <v>0</v>
      </c>
      <c r="H73" s="82"/>
      <c r="I73" s="83"/>
      <c r="J73" s="82"/>
      <c r="K73" s="82"/>
      <c r="L73" s="84"/>
      <c r="M73" s="82"/>
      <c r="N73" s="82"/>
    </row>
    <row r="74" spans="2:14" ht="15">
      <c r="B74" s="62">
        <f t="shared" si="2"/>
        <v>0</v>
      </c>
      <c r="C74" s="82"/>
      <c r="D74" s="82"/>
      <c r="E74" s="82"/>
      <c r="F74" s="82"/>
      <c r="G74" s="83">
        <f>IF(ISERROR(VLOOKUP(F74,Birimler!$C$3:$S$112,2,FALSE)),0,VLOOKUP(F74,Birimler!$C$3:$S$112,2,FALSE))</f>
        <v>0</v>
      </c>
      <c r="H74" s="82"/>
      <c r="I74" s="83"/>
      <c r="J74" s="82"/>
      <c r="K74" s="82"/>
      <c r="L74" s="84"/>
      <c r="M74" s="82"/>
      <c r="N74" s="82"/>
    </row>
    <row r="75" spans="2:14" ht="15">
      <c r="B75" s="62">
        <f t="shared" si="2"/>
        <v>0</v>
      </c>
      <c r="C75" s="82"/>
      <c r="D75" s="82"/>
      <c r="E75" s="82"/>
      <c r="F75" s="82"/>
      <c r="G75" s="83">
        <f>IF(ISERROR(VLOOKUP(F75,Birimler!$C$3:$S$112,2,FALSE)),0,VLOOKUP(F75,Birimler!$C$3:$S$112,2,FALSE))</f>
        <v>0</v>
      </c>
      <c r="H75" s="82"/>
      <c r="I75" s="83"/>
      <c r="J75" s="82"/>
      <c r="K75" s="82"/>
      <c r="L75" s="84"/>
      <c r="M75" s="82"/>
      <c r="N75" s="82"/>
    </row>
  </sheetData>
  <sheetProtection sheet="1" objects="1" scenarios="1"/>
  <dataValidations count="4">
    <dataValidation type="list" allowBlank="1" showInputMessage="1" showErrorMessage="1" sqref="K59:K75">
      <formula1>$H$3:$H$4</formula1>
    </dataValidation>
    <dataValidation type="list" allowBlank="1" showInputMessage="1" showErrorMessage="1" sqref="J60:J75">
      <formula1>$K$3:$K$14</formula1>
    </dataValidation>
    <dataValidation type="list" allowBlank="1" showInputMessage="1" showErrorMessage="1" sqref="H60:H75">
      <formula1>$C$3:$C$23</formula1>
    </dataValidation>
    <dataValidation type="list" allowBlank="1" showInputMessage="1" showErrorMessage="1" sqref="F60:F75">
      <formula1>$E$3:$E$51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T29"/>
  <sheetViews>
    <sheetView showZeros="0" zoomScalePageLayoutView="0" workbookViewId="0" topLeftCell="A1">
      <selection activeCell="B1" sqref="B1"/>
    </sheetView>
  </sheetViews>
  <sheetFormatPr defaultColWidth="9.00390625" defaultRowHeight="12.75"/>
  <cols>
    <col min="1" max="1" width="12.125" style="6" customWidth="1"/>
    <col min="2" max="2" width="9.125" style="6" customWidth="1"/>
    <col min="3" max="3" width="13.125" style="6" customWidth="1"/>
    <col min="4" max="4" width="10.25390625" style="6" customWidth="1"/>
    <col min="5" max="5" width="9.125" style="6" customWidth="1"/>
    <col min="6" max="6" width="1.75390625" style="6" customWidth="1"/>
    <col min="7" max="7" width="4.25390625" style="6" customWidth="1"/>
    <col min="8" max="8" width="13.25390625" style="6" customWidth="1"/>
    <col min="9" max="9" width="12.75390625" style="6" customWidth="1"/>
    <col min="10" max="10" width="20.75390625" style="6" customWidth="1"/>
    <col min="11" max="11" width="15.375" style="6" customWidth="1"/>
    <col min="12" max="12" width="9.25390625" style="6" customWidth="1"/>
    <col min="13" max="13" width="11.00390625" style="6" customWidth="1"/>
    <col min="14" max="14" width="12.375" style="6" customWidth="1"/>
    <col min="15" max="16" width="10.00390625" style="6" customWidth="1"/>
    <col min="17" max="17" width="10.125" style="6" customWidth="1"/>
    <col min="18" max="18" width="9.75390625" style="6" customWidth="1"/>
    <col min="19" max="19" width="11.25390625" style="6" customWidth="1"/>
    <col min="20" max="20" width="17.375" style="6" customWidth="1"/>
    <col min="21" max="21" width="4.375" style="6" customWidth="1"/>
    <col min="22" max="16384" width="9.125" style="6" customWidth="1"/>
  </cols>
  <sheetData>
    <row r="3" spans="7:19" ht="12.75">
      <c r="G3" s="7"/>
      <c r="H3" s="139" t="s">
        <v>18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8"/>
    </row>
    <row r="4" spans="7:20" ht="12.75">
      <c r="G4" s="7"/>
      <c r="H4" s="9" t="s">
        <v>75</v>
      </c>
      <c r="I4" s="10" t="s">
        <v>76</v>
      </c>
      <c r="J4" s="11">
        <f>IF(ISERROR(VLOOKUP(B8,'Bilgi Girişi'!$B$60:$L$178,6,FALSE)),0,VLOOKUP(B8,'Bilgi Girişi'!$B$60:$L$178,6,FALSE))</f>
        <v>0</v>
      </c>
      <c r="K4" s="11"/>
      <c r="L4" s="11"/>
      <c r="M4" s="11"/>
      <c r="N4" s="11"/>
      <c r="O4" s="11"/>
      <c r="P4" s="11"/>
      <c r="Q4" s="11"/>
      <c r="S4" s="8"/>
      <c r="T4" s="7"/>
    </row>
    <row r="5" spans="7:20" ht="20.25" customHeight="1">
      <c r="G5" s="7"/>
      <c r="H5" s="140">
        <f>IF(ISERROR(VLOOKUP(B8,'Bilgi Girişi'!$B$60:$L$178,5,FALSE)),0,VLOOKUP(B8,'Bilgi Girişi'!$B$60:$L$178,5,FALSE))</f>
        <v>0</v>
      </c>
      <c r="I5" s="140"/>
      <c r="J5" s="140"/>
      <c r="K5" s="12" t="s">
        <v>43</v>
      </c>
      <c r="L5" s="7">
        <f>+'Bilgi Girişi'!D53</f>
        <v>0.130597</v>
      </c>
      <c r="M5" s="7"/>
      <c r="N5" s="12" t="s">
        <v>44</v>
      </c>
      <c r="O5" s="7">
        <f>+'Bilgi Girişi'!D54</f>
        <v>750</v>
      </c>
      <c r="P5" s="7"/>
      <c r="Q5" s="7"/>
      <c r="R5" s="141" t="s">
        <v>74</v>
      </c>
      <c r="S5" s="141"/>
      <c r="T5" s="13">
        <f>IF(ISERROR(VLOOKUP(B8,'Bilgi Girişi'!$B$60:$L$178,9,FALSE)),0,VLOOKUP(B8,'Bilgi Girişi'!$B$60:$L$178,9,FALSE))</f>
        <v>0</v>
      </c>
    </row>
    <row r="6" spans="8:20" ht="12.75">
      <c r="H6" s="14"/>
      <c r="I6" s="14"/>
      <c r="J6" s="15" t="s">
        <v>19</v>
      </c>
      <c r="K6" s="15"/>
      <c r="L6" s="15"/>
      <c r="M6" s="15"/>
      <c r="N6" s="14"/>
      <c r="O6" s="14"/>
      <c r="P6" s="14"/>
      <c r="Q6" s="14"/>
      <c r="R6" s="14"/>
      <c r="S6" s="14"/>
      <c r="T6" s="16"/>
    </row>
    <row r="7" spans="1:20" ht="56.25" customHeight="1">
      <c r="A7" s="17" t="s">
        <v>67</v>
      </c>
      <c r="B7" s="88" t="s">
        <v>71</v>
      </c>
      <c r="C7" s="89" t="s">
        <v>69</v>
      </c>
      <c r="D7" s="90" t="s">
        <v>70</v>
      </c>
      <c r="G7" s="19" t="s">
        <v>81</v>
      </c>
      <c r="H7" s="20" t="s">
        <v>20</v>
      </c>
      <c r="I7" s="20" t="s">
        <v>21</v>
      </c>
      <c r="J7" s="20" t="s">
        <v>22</v>
      </c>
      <c r="K7" s="20" t="s">
        <v>23</v>
      </c>
      <c r="L7" s="21" t="s">
        <v>24</v>
      </c>
      <c r="M7" s="22" t="s">
        <v>25</v>
      </c>
      <c r="N7" s="19" t="s">
        <v>25</v>
      </c>
      <c r="O7" s="21" t="s">
        <v>32</v>
      </c>
      <c r="P7" s="21" t="s">
        <v>77</v>
      </c>
      <c r="Q7" s="21" t="s">
        <v>26</v>
      </c>
      <c r="R7" s="21" t="s">
        <v>33</v>
      </c>
      <c r="S7" s="21" t="s">
        <v>27</v>
      </c>
      <c r="T7" s="23" t="s">
        <v>28</v>
      </c>
    </row>
    <row r="8" spans="2:20" ht="24.75" customHeight="1">
      <c r="B8" s="44"/>
      <c r="C8" s="25">
        <f>IF(B8="",0,IF(D8=J4,"Devam","KontolEt"))</f>
        <v>0</v>
      </c>
      <c r="D8" s="24">
        <f>IF(ISERROR(VLOOKUP(B8,'Bilgi Girişi'!$B$60:$L$178,6,FALSE)),0,VLOOKUP(B8,'Bilgi Girişi'!$B$60:$L$178,6,FALSE))</f>
        <v>0</v>
      </c>
      <c r="G8" s="26">
        <f>IF(J8=" "," ",1)</f>
        <v>1</v>
      </c>
      <c r="H8" s="27">
        <f>IF(ISERROR(VLOOKUP(B8,'Bilgi Girişi'!$B$60:$L$178,4,FALSE)),0,VLOOKUP(B8,'Bilgi Girişi'!$B$60:$L$178,4,FALSE))</f>
        <v>0</v>
      </c>
      <c r="I8" s="27">
        <f>IF(ISERROR(VLOOKUP(B8,'Bilgi Girişi'!$B$60:$L$178,3,FALSE)),0,VLOOKUP(B8,'Bilgi Girişi'!$B$60:$L$178,3,FALSE))</f>
        <v>0</v>
      </c>
      <c r="J8" s="27">
        <f>IF(ISERROR(VLOOKUP(B8,'Bilgi Girişi'!$B$60:$L$178,2,FALSE)),0,VLOOKUP(B8,'Bilgi Girişi'!$B$60:$L$178,2,FALSE))</f>
        <v>0</v>
      </c>
      <c r="K8" s="27">
        <f>IF(ISERROR(VLOOKUP(B8,'Bilgi Girişi'!$B$60:$L$178,7,FALSE)),0,VLOOKUP(B8,'Bilgi Girişi'!$B$60:$L$178,7,FALSE))</f>
        <v>0</v>
      </c>
      <c r="L8" s="27">
        <f>IF(ISERROR(VLOOKUP(B8,'Bilgi Girişi'!$B$60:$L$178,8,FALSE)),0,VLOOKUP(B8,'Bilgi Girişi'!$B$60:$L$178,8,FALSE))</f>
        <v>0</v>
      </c>
      <c r="M8" s="27">
        <f>IF(ISERROR(VLOOKUP(B8,'Bilgi Girişi'!$B$60:$L$178,10,FALSE)),0,VLOOKUP(B8,'Bilgi Girişi'!$B$60:$L$178,10,FALSE))</f>
        <v>0</v>
      </c>
      <c r="N8" s="28">
        <f>IF(M8="Evet",ROUND($L$5*$O$5,2),0)</f>
        <v>0</v>
      </c>
      <c r="O8" s="29">
        <f>ROUND(N8*'Bilgi Girişi'!$D$55,2)</f>
        <v>0</v>
      </c>
      <c r="P8" s="30">
        <f>IF(ISERROR(VLOOKUP(B8,'Bilgi Girişi'!$B$60:$L$178,11,FALSE)),0,VLOOKUP(B8,'Bilgi Girişi'!$B$60:$L$178,11,FALSE))</f>
        <v>0</v>
      </c>
      <c r="Q8" s="30">
        <f>ROUND(P8*'Bilgi Girişi'!$D$56,2)</f>
        <v>0</v>
      </c>
      <c r="R8" s="29">
        <f>O8+Q8</f>
        <v>0</v>
      </c>
      <c r="S8" s="30">
        <f>N8-R8</f>
        <v>0</v>
      </c>
      <c r="T8" s="31">
        <f>IF(J8=0,0,+$T$5)</f>
        <v>0</v>
      </c>
    </row>
    <row r="9" spans="2:20" ht="24.75" customHeight="1">
      <c r="B9" s="44"/>
      <c r="C9" s="87">
        <f>IF(B9="",0,IF(D9=$J$4,"Devam","Kontol Et İşyeri Farklı"))</f>
        <v>0</v>
      </c>
      <c r="D9" s="24">
        <f>IF(ISERROR(VLOOKUP(B9,'Bilgi Girişi'!$B$60:$L$178,6,FALSE)),0,VLOOKUP(B9,'Bilgi Girişi'!$B$60:$L$178,6,FALSE))</f>
        <v>0</v>
      </c>
      <c r="G9" s="26">
        <f>IF(J9=0,0,G8+1)</f>
        <v>0</v>
      </c>
      <c r="H9" s="27">
        <f>IF(ISERROR(VLOOKUP(B9,'Bilgi Girişi'!$B$60:$L$178,4,FALSE)),0,VLOOKUP(B9,'Bilgi Girişi'!$B$60:$L$178,4,FALSE))</f>
        <v>0</v>
      </c>
      <c r="I9" s="27">
        <f>IF(ISERROR(VLOOKUP(B9,'Bilgi Girişi'!$B$60:$L$178,3,FALSE)),0,VLOOKUP(B9,'Bilgi Girişi'!$B$60:$L$178,3,FALSE))</f>
        <v>0</v>
      </c>
      <c r="J9" s="27">
        <f>IF(ISERROR(VLOOKUP(B9,'Bilgi Girişi'!$B$60:$L$178,2,FALSE)),0,VLOOKUP(B9,'Bilgi Girişi'!$B$60:$L$178,2,FALSE))</f>
        <v>0</v>
      </c>
      <c r="K9" s="27">
        <f>IF(ISERROR(VLOOKUP(B9,'Bilgi Girişi'!$B$60:$L$178,7,FALSE)),0,VLOOKUP(B9,'Bilgi Girişi'!$B$60:$L$178,7,FALSE))</f>
        <v>0</v>
      </c>
      <c r="L9" s="27">
        <f>IF(ISERROR(VLOOKUP(B9,'Bilgi Girişi'!$B$60:$L$178,8,FALSE)),0,VLOOKUP(B9,'Bilgi Girişi'!$B$60:$L$178,8,FALSE))</f>
        <v>0</v>
      </c>
      <c r="M9" s="27">
        <f>IF(ISERROR(VLOOKUP(B9,'Bilgi Girişi'!$B$60:$L$178,10,FALSE)),0,VLOOKUP(B9,'Bilgi Girişi'!$B$60:$L$178,10,FALSE))</f>
        <v>0</v>
      </c>
      <c r="N9" s="28">
        <f>IF(M9="Evet",ROUND($L$5*$O$5,2),0)</f>
        <v>0</v>
      </c>
      <c r="O9" s="29">
        <f>ROUND(N9*'Bilgi Girişi'!$D$55,2)</f>
        <v>0</v>
      </c>
      <c r="P9" s="30">
        <f>IF(ISERROR(VLOOKUP(B9,'Bilgi Girişi'!$B$60:$L$178,11,FALSE)),0,VLOOKUP(B9,'Bilgi Girişi'!$B$60:$L$178,11,FALSE))</f>
        <v>0</v>
      </c>
      <c r="Q9" s="30">
        <f>ROUND(P9*'Bilgi Girişi'!$D$56,2)</f>
        <v>0</v>
      </c>
      <c r="R9" s="29">
        <f>O9+Q9</f>
        <v>0</v>
      </c>
      <c r="S9" s="30">
        <f>N9-R9</f>
        <v>0</v>
      </c>
      <c r="T9" s="31">
        <f aca="true" t="shared" si="0" ref="T9:T23">IF(J9=0,0,+$T$5)</f>
        <v>0</v>
      </c>
    </row>
    <row r="10" spans="2:20" ht="24.75" customHeight="1">
      <c r="B10" s="44"/>
      <c r="C10" s="87">
        <f>IF(B10="",0,IF(D10=$J$4,"Devam","Kontol Et İşyeri Farklı"))</f>
        <v>0</v>
      </c>
      <c r="D10" s="24">
        <f>IF(ISERROR(VLOOKUP(B10,'Bilgi Girişi'!$B$60:$L$178,6,FALSE)),0,VLOOKUP(B10,'Bilgi Girişi'!$B$60:$L$178,6,FALSE))</f>
        <v>0</v>
      </c>
      <c r="G10" s="26">
        <f aca="true" t="shared" si="1" ref="G10:G23">IF(J10=0,0,G9+1)</f>
        <v>0</v>
      </c>
      <c r="H10" s="27">
        <f>IF(ISERROR(VLOOKUP(B10,'Bilgi Girişi'!$B$60:$L$178,4,FALSE)),0,VLOOKUP(B10,'Bilgi Girişi'!$B$60:$L$178,4,FALSE))</f>
        <v>0</v>
      </c>
      <c r="I10" s="27">
        <f>IF(ISERROR(VLOOKUP(B10,'Bilgi Girişi'!$B$60:$L$178,3,FALSE)),0,VLOOKUP(B10,'Bilgi Girişi'!$B$60:$L$178,3,FALSE))</f>
        <v>0</v>
      </c>
      <c r="J10" s="27">
        <f>IF(ISERROR(VLOOKUP(B10,'Bilgi Girişi'!$B$60:$L$178,2,FALSE)),0,VLOOKUP(B10,'Bilgi Girişi'!$B$60:$L$178,2,FALSE))</f>
        <v>0</v>
      </c>
      <c r="K10" s="27">
        <f>IF(ISERROR(VLOOKUP(B10,'Bilgi Girişi'!$B$60:$L$178,7,FALSE)),0,VLOOKUP(B10,'Bilgi Girişi'!$B$60:$L$178,7,FALSE))</f>
        <v>0</v>
      </c>
      <c r="L10" s="27">
        <f>IF(ISERROR(VLOOKUP(B10,'Bilgi Girişi'!$B$60:$L$178,8,FALSE)),0,VLOOKUP(B10,'Bilgi Girişi'!$B$60:$L$178,8,FALSE))</f>
        <v>0</v>
      </c>
      <c r="M10" s="27">
        <f>IF(ISERROR(VLOOKUP(B10,'Bilgi Girişi'!$B$60:$L$178,10,FALSE)),0,VLOOKUP(B10,'Bilgi Girişi'!$B$60:$L$178,10,FALSE))</f>
        <v>0</v>
      </c>
      <c r="N10" s="28">
        <f aca="true" t="shared" si="2" ref="N10:N23">IF(M10="Evet",ROUND($L$5*$O$5,2),0)</f>
        <v>0</v>
      </c>
      <c r="O10" s="29">
        <f>ROUND(N10*'Bilgi Girişi'!$D$55,2)</f>
        <v>0</v>
      </c>
      <c r="P10" s="30">
        <f>IF(ISERROR(VLOOKUP(B10,'Bilgi Girişi'!$B$60:$L$178,11,FALSE)),0,VLOOKUP(B10,'Bilgi Girişi'!$B$60:$L$178,11,FALSE))</f>
        <v>0</v>
      </c>
      <c r="Q10" s="30">
        <f>ROUND(P10*'Bilgi Girişi'!$D$56,2)</f>
        <v>0</v>
      </c>
      <c r="R10" s="29">
        <f aca="true" t="shared" si="3" ref="R10:R23">O10+Q10</f>
        <v>0</v>
      </c>
      <c r="S10" s="30">
        <f aca="true" t="shared" si="4" ref="S10:S23">N10-R10</f>
        <v>0</v>
      </c>
      <c r="T10" s="31">
        <f t="shared" si="0"/>
        <v>0</v>
      </c>
    </row>
    <row r="11" spans="2:20" ht="24.75" customHeight="1">
      <c r="B11" s="44"/>
      <c r="C11" s="87">
        <f aca="true" t="shared" si="5" ref="C11:C23">IF(B11="",0,IF(D11=$J$4,"Devam","Kontol Et İşyeri Farklı"))</f>
        <v>0</v>
      </c>
      <c r="D11" s="24">
        <f>IF(ISERROR(VLOOKUP(B11,'Bilgi Girişi'!$B$60:$L$178,6,FALSE)),0,VLOOKUP(B11,'Bilgi Girişi'!$B$60:$L$178,6,FALSE))</f>
        <v>0</v>
      </c>
      <c r="G11" s="26">
        <f t="shared" si="1"/>
        <v>0</v>
      </c>
      <c r="H11" s="27">
        <f>IF(ISERROR(VLOOKUP(B11,'Bilgi Girişi'!$B$60:$L$178,4,FALSE)),0,VLOOKUP(B11,'Bilgi Girişi'!$B$60:$L$178,4,FALSE))</f>
        <v>0</v>
      </c>
      <c r="I11" s="27">
        <f>IF(ISERROR(VLOOKUP(B11,'Bilgi Girişi'!$B$60:$L$178,3,FALSE)),0,VLOOKUP(B11,'Bilgi Girişi'!$B$60:$L$178,3,FALSE))</f>
        <v>0</v>
      </c>
      <c r="J11" s="27">
        <f>IF(ISERROR(VLOOKUP(B11,'Bilgi Girişi'!$B$60:$L$178,2,FALSE)),0,VLOOKUP(B11,'Bilgi Girişi'!$B$60:$L$178,2,FALSE))</f>
        <v>0</v>
      </c>
      <c r="K11" s="27">
        <f>IF(ISERROR(VLOOKUP(B11,'Bilgi Girişi'!$B$60:$L$178,7,FALSE)),0,VLOOKUP(B11,'Bilgi Girişi'!$B$60:$L$178,7,FALSE))</f>
        <v>0</v>
      </c>
      <c r="L11" s="27">
        <f>IF(ISERROR(VLOOKUP(B11,'Bilgi Girişi'!$B$60:$L$178,8,FALSE)),0,VLOOKUP(B11,'Bilgi Girişi'!$B$60:$L$178,8,FALSE))</f>
        <v>0</v>
      </c>
      <c r="M11" s="27">
        <f>IF(ISERROR(VLOOKUP(B11,'Bilgi Girişi'!$B$60:$L$178,10,FALSE)),0,VLOOKUP(B11,'Bilgi Girişi'!$B$60:$L$178,10,FALSE))</f>
        <v>0</v>
      </c>
      <c r="N11" s="28">
        <f t="shared" si="2"/>
        <v>0</v>
      </c>
      <c r="O11" s="29">
        <f>ROUND(N11*'Bilgi Girişi'!$D$55,2)</f>
        <v>0</v>
      </c>
      <c r="P11" s="30">
        <f>IF(ISERROR(VLOOKUP(B11,'Bilgi Girişi'!$B$60:$L$178,11,FALSE)),0,VLOOKUP(B11,'Bilgi Girişi'!$B$60:$L$178,11,FALSE))</f>
        <v>0</v>
      </c>
      <c r="Q11" s="30">
        <f>ROUND(P11*'Bilgi Girişi'!$D$56,2)</f>
        <v>0</v>
      </c>
      <c r="R11" s="29">
        <f t="shared" si="3"/>
        <v>0</v>
      </c>
      <c r="S11" s="30">
        <f t="shared" si="4"/>
        <v>0</v>
      </c>
      <c r="T11" s="31">
        <f t="shared" si="0"/>
        <v>0</v>
      </c>
    </row>
    <row r="12" spans="2:20" ht="24.75" customHeight="1">
      <c r="B12" s="44"/>
      <c r="C12" s="87">
        <f t="shared" si="5"/>
        <v>0</v>
      </c>
      <c r="D12" s="24">
        <f>IF(ISERROR(VLOOKUP(B12,'Bilgi Girişi'!$B$60:$L$178,6,FALSE)),0,VLOOKUP(B12,'Bilgi Girişi'!$B$60:$L$178,6,FALSE))</f>
        <v>0</v>
      </c>
      <c r="G12" s="26">
        <f t="shared" si="1"/>
        <v>0</v>
      </c>
      <c r="H12" s="27">
        <f>IF(ISERROR(VLOOKUP(B12,'Bilgi Girişi'!$B$60:$L$178,4,FALSE)),0,VLOOKUP(B12,'Bilgi Girişi'!$B$60:$L$178,4,FALSE))</f>
        <v>0</v>
      </c>
      <c r="I12" s="27">
        <f>IF(ISERROR(VLOOKUP(B12,'Bilgi Girişi'!$B$60:$L$178,3,FALSE)),0,VLOOKUP(B12,'Bilgi Girişi'!$B$60:$L$178,3,FALSE))</f>
        <v>0</v>
      </c>
      <c r="J12" s="27">
        <f>IF(ISERROR(VLOOKUP(B12,'Bilgi Girişi'!$B$60:$L$178,2,FALSE)),0,VLOOKUP(B12,'Bilgi Girişi'!$B$60:$L$178,2,FALSE))</f>
        <v>0</v>
      </c>
      <c r="K12" s="27">
        <f>IF(ISERROR(VLOOKUP(B12,'Bilgi Girişi'!$B$60:$L$178,7,FALSE)),0,VLOOKUP(B12,'Bilgi Girişi'!$B$60:$L$178,7,FALSE))</f>
        <v>0</v>
      </c>
      <c r="L12" s="27">
        <f>IF(ISERROR(VLOOKUP(B12,'Bilgi Girişi'!$B$60:$L$178,8,FALSE)),0,VLOOKUP(B12,'Bilgi Girişi'!$B$60:$L$178,8,FALSE))</f>
        <v>0</v>
      </c>
      <c r="M12" s="27">
        <f>IF(ISERROR(VLOOKUP(B12,'Bilgi Girişi'!$B$60:$L$178,10,FALSE)),0,VLOOKUP(B12,'Bilgi Girişi'!$B$60:$L$178,10,FALSE))</f>
        <v>0</v>
      </c>
      <c r="N12" s="28">
        <f t="shared" si="2"/>
        <v>0</v>
      </c>
      <c r="O12" s="29">
        <f>ROUND(N12*'Bilgi Girişi'!$D$55,2)</f>
        <v>0</v>
      </c>
      <c r="P12" s="30">
        <f>IF(ISERROR(VLOOKUP(B12,'Bilgi Girişi'!$B$60:$L$178,11,FALSE)),0,VLOOKUP(B12,'Bilgi Girişi'!$B$60:$L$178,11,FALSE))</f>
        <v>0</v>
      </c>
      <c r="Q12" s="30">
        <f>ROUND(P12*'Bilgi Girişi'!$D$56,2)</f>
        <v>0</v>
      </c>
      <c r="R12" s="29">
        <f t="shared" si="3"/>
        <v>0</v>
      </c>
      <c r="S12" s="30">
        <f t="shared" si="4"/>
        <v>0</v>
      </c>
      <c r="T12" s="31">
        <f t="shared" si="0"/>
        <v>0</v>
      </c>
    </row>
    <row r="13" spans="2:20" ht="24.75" customHeight="1">
      <c r="B13" s="44"/>
      <c r="C13" s="87">
        <f t="shared" si="5"/>
        <v>0</v>
      </c>
      <c r="D13" s="24">
        <f>IF(ISERROR(VLOOKUP(B13,'Bilgi Girişi'!$B$60:$L$178,6,FALSE)),0,VLOOKUP(B13,'Bilgi Girişi'!$B$60:$L$178,6,FALSE))</f>
        <v>0</v>
      </c>
      <c r="G13" s="26">
        <f t="shared" si="1"/>
        <v>0</v>
      </c>
      <c r="H13" s="27">
        <f>IF(ISERROR(VLOOKUP(B13,'Bilgi Girişi'!$B$60:$L$178,4,FALSE)),0,VLOOKUP(B13,'Bilgi Girişi'!$B$60:$L$178,4,FALSE))</f>
        <v>0</v>
      </c>
      <c r="I13" s="27">
        <f>IF(ISERROR(VLOOKUP(B13,'Bilgi Girişi'!$B$60:$L$178,3,FALSE)),0,VLOOKUP(B13,'Bilgi Girişi'!$B$60:$L$178,3,FALSE))</f>
        <v>0</v>
      </c>
      <c r="J13" s="27">
        <f>IF(ISERROR(VLOOKUP(B13,'Bilgi Girişi'!$B$60:$L$178,2,FALSE)),0,VLOOKUP(B13,'Bilgi Girişi'!$B$60:$L$178,2,FALSE))</f>
        <v>0</v>
      </c>
      <c r="K13" s="27">
        <f>IF(ISERROR(VLOOKUP(B13,'Bilgi Girişi'!$B$60:$L$178,7,FALSE)),0,VLOOKUP(B13,'Bilgi Girişi'!$B$60:$L$178,7,FALSE))</f>
        <v>0</v>
      </c>
      <c r="L13" s="27">
        <f>IF(ISERROR(VLOOKUP(B13,'Bilgi Girişi'!$B$60:$L$178,8,FALSE)),0,VLOOKUP(B13,'Bilgi Girişi'!$B$60:$L$178,8,FALSE))</f>
        <v>0</v>
      </c>
      <c r="M13" s="27">
        <f>IF(ISERROR(VLOOKUP(B13,'Bilgi Girişi'!$B$60:$L$178,10,FALSE)),0,VLOOKUP(B13,'Bilgi Girişi'!$B$60:$L$178,10,FALSE))</f>
        <v>0</v>
      </c>
      <c r="N13" s="28">
        <f t="shared" si="2"/>
        <v>0</v>
      </c>
      <c r="O13" s="29">
        <f>ROUND(N13*'Bilgi Girişi'!$D$55,2)</f>
        <v>0</v>
      </c>
      <c r="P13" s="30">
        <f>IF(ISERROR(VLOOKUP(B13,'Bilgi Girişi'!$B$60:$L$178,11,FALSE)),0,VLOOKUP(B13,'Bilgi Girişi'!$B$60:$L$178,11,FALSE))</f>
        <v>0</v>
      </c>
      <c r="Q13" s="30">
        <f>ROUND(P13*'Bilgi Girişi'!$D$56,2)</f>
        <v>0</v>
      </c>
      <c r="R13" s="29">
        <f t="shared" si="3"/>
        <v>0</v>
      </c>
      <c r="S13" s="30">
        <f t="shared" si="4"/>
        <v>0</v>
      </c>
      <c r="T13" s="31">
        <f t="shared" si="0"/>
        <v>0</v>
      </c>
    </row>
    <row r="14" spans="2:20" ht="24.75" customHeight="1">
      <c r="B14" s="44"/>
      <c r="C14" s="87">
        <f t="shared" si="5"/>
        <v>0</v>
      </c>
      <c r="D14" s="24">
        <f>IF(ISERROR(VLOOKUP(B14,'Bilgi Girişi'!$B$60:$L$178,6,FALSE)),0,VLOOKUP(B14,'Bilgi Girişi'!$B$60:$L$178,6,FALSE))</f>
        <v>0</v>
      </c>
      <c r="G14" s="26">
        <f t="shared" si="1"/>
        <v>0</v>
      </c>
      <c r="H14" s="27">
        <f>IF(ISERROR(VLOOKUP(B14,'Bilgi Girişi'!$B$60:$L$178,4,FALSE)),0,VLOOKUP(B14,'Bilgi Girişi'!$B$60:$L$178,4,FALSE))</f>
        <v>0</v>
      </c>
      <c r="I14" s="27">
        <f>IF(ISERROR(VLOOKUP(B14,'Bilgi Girişi'!$B$60:$L$178,3,FALSE)),0,VLOOKUP(B14,'Bilgi Girişi'!$B$60:$L$178,3,FALSE))</f>
        <v>0</v>
      </c>
      <c r="J14" s="27">
        <f>IF(ISERROR(VLOOKUP(B14,'Bilgi Girişi'!$B$60:$L$178,2,FALSE)),0,VLOOKUP(B14,'Bilgi Girişi'!$B$60:$L$178,2,FALSE))</f>
        <v>0</v>
      </c>
      <c r="K14" s="27">
        <f>IF(ISERROR(VLOOKUP(B14,'Bilgi Girişi'!$B$60:$L$178,7,FALSE)),0,VLOOKUP(B14,'Bilgi Girişi'!$B$60:$L$178,7,FALSE))</f>
        <v>0</v>
      </c>
      <c r="L14" s="27">
        <f>IF(ISERROR(VLOOKUP(B14,'Bilgi Girişi'!$B$60:$L$178,8,FALSE)),0,VLOOKUP(B14,'Bilgi Girişi'!$B$60:$L$178,8,FALSE))</f>
        <v>0</v>
      </c>
      <c r="M14" s="27">
        <f>IF(ISERROR(VLOOKUP(B14,'Bilgi Girişi'!$B$60:$L$178,10,FALSE)),0,VLOOKUP(B14,'Bilgi Girişi'!$B$60:$L$178,10,FALSE))</f>
        <v>0</v>
      </c>
      <c r="N14" s="28">
        <f t="shared" si="2"/>
        <v>0</v>
      </c>
      <c r="O14" s="29">
        <f>ROUND(N14*'Bilgi Girişi'!$D$55,2)</f>
        <v>0</v>
      </c>
      <c r="P14" s="30">
        <f>IF(ISERROR(VLOOKUP(B14,'Bilgi Girişi'!$B$60:$L$178,11,FALSE)),0,VLOOKUP(B14,'Bilgi Girişi'!$B$60:$L$178,11,FALSE))</f>
        <v>0</v>
      </c>
      <c r="Q14" s="30">
        <f>ROUND(P14*'Bilgi Girişi'!$D$56,2)</f>
        <v>0</v>
      </c>
      <c r="R14" s="29">
        <f t="shared" si="3"/>
        <v>0</v>
      </c>
      <c r="S14" s="30">
        <f t="shared" si="4"/>
        <v>0</v>
      </c>
      <c r="T14" s="31">
        <f t="shared" si="0"/>
        <v>0</v>
      </c>
    </row>
    <row r="15" spans="2:20" ht="24.75" customHeight="1">
      <c r="B15" s="44"/>
      <c r="C15" s="87">
        <f t="shared" si="5"/>
        <v>0</v>
      </c>
      <c r="D15" s="24">
        <f>IF(ISERROR(VLOOKUP(B15,'Bilgi Girişi'!$B$60:$L$178,6,FALSE)),0,VLOOKUP(B15,'Bilgi Girişi'!$B$60:$L$178,6,FALSE))</f>
        <v>0</v>
      </c>
      <c r="G15" s="26">
        <f t="shared" si="1"/>
        <v>0</v>
      </c>
      <c r="H15" s="27">
        <f>IF(ISERROR(VLOOKUP(B15,'Bilgi Girişi'!$B$60:$L$178,4,FALSE)),0,VLOOKUP(B15,'Bilgi Girişi'!$B$60:$L$178,4,FALSE))</f>
        <v>0</v>
      </c>
      <c r="I15" s="27">
        <f>IF(ISERROR(VLOOKUP(B15,'Bilgi Girişi'!$B$60:$L$178,3,FALSE)),0,VLOOKUP(B15,'Bilgi Girişi'!$B$60:$L$178,3,FALSE))</f>
        <v>0</v>
      </c>
      <c r="J15" s="27">
        <f>IF(ISERROR(VLOOKUP(B15,'Bilgi Girişi'!$B$60:$L$178,2,FALSE)),0,VLOOKUP(B15,'Bilgi Girişi'!$B$60:$L$178,2,FALSE))</f>
        <v>0</v>
      </c>
      <c r="K15" s="27">
        <f>IF(ISERROR(VLOOKUP(B15,'Bilgi Girişi'!$B$60:$L$178,7,FALSE)),0,VLOOKUP(B15,'Bilgi Girişi'!$B$60:$L$178,7,FALSE))</f>
        <v>0</v>
      </c>
      <c r="L15" s="27">
        <f>IF(ISERROR(VLOOKUP(B15,'Bilgi Girişi'!$B$60:$L$178,8,FALSE)),0,VLOOKUP(B15,'Bilgi Girişi'!$B$60:$L$178,8,FALSE))</f>
        <v>0</v>
      </c>
      <c r="M15" s="27">
        <f>IF(ISERROR(VLOOKUP(B15,'Bilgi Girişi'!$B$60:$L$178,10,FALSE)),0,VLOOKUP(B15,'Bilgi Girişi'!$B$60:$L$178,10,FALSE))</f>
        <v>0</v>
      </c>
      <c r="N15" s="28">
        <f t="shared" si="2"/>
        <v>0</v>
      </c>
      <c r="O15" s="29">
        <f>ROUND(N15*'Bilgi Girişi'!$D$55,2)</f>
        <v>0</v>
      </c>
      <c r="P15" s="30">
        <f>IF(ISERROR(VLOOKUP(B15,'Bilgi Girişi'!$B$60:$L$178,11,FALSE)),0,VLOOKUP(B15,'Bilgi Girişi'!$B$60:$L$178,11,FALSE))</f>
        <v>0</v>
      </c>
      <c r="Q15" s="30">
        <f>ROUND(P15*'Bilgi Girişi'!$D$56,2)</f>
        <v>0</v>
      </c>
      <c r="R15" s="29">
        <f t="shared" si="3"/>
        <v>0</v>
      </c>
      <c r="S15" s="30">
        <f t="shared" si="4"/>
        <v>0</v>
      </c>
      <c r="T15" s="31">
        <f t="shared" si="0"/>
        <v>0</v>
      </c>
    </row>
    <row r="16" spans="2:20" ht="24.75" customHeight="1">
      <c r="B16" s="44"/>
      <c r="C16" s="87">
        <f t="shared" si="5"/>
        <v>0</v>
      </c>
      <c r="D16" s="24">
        <f>IF(ISERROR(VLOOKUP(B16,'Bilgi Girişi'!$B$60:$L$178,6,FALSE)),0,VLOOKUP(B16,'Bilgi Girişi'!$B$60:$L$178,6,FALSE))</f>
        <v>0</v>
      </c>
      <c r="G16" s="26">
        <f t="shared" si="1"/>
        <v>0</v>
      </c>
      <c r="H16" s="27">
        <f>IF(ISERROR(VLOOKUP(B16,'Bilgi Girişi'!$B$60:$L$178,4,FALSE)),0,VLOOKUP(B16,'Bilgi Girişi'!$B$60:$L$178,4,FALSE))</f>
        <v>0</v>
      </c>
      <c r="I16" s="27">
        <f>IF(ISERROR(VLOOKUP(B16,'Bilgi Girişi'!$B$60:$L$178,3,FALSE)),0,VLOOKUP(B16,'Bilgi Girişi'!$B$60:$L$178,3,FALSE))</f>
        <v>0</v>
      </c>
      <c r="J16" s="27">
        <f>IF(ISERROR(VLOOKUP(B16,'Bilgi Girişi'!$B$60:$L$178,2,FALSE)),0,VLOOKUP(B16,'Bilgi Girişi'!$B$60:$L$178,2,FALSE))</f>
        <v>0</v>
      </c>
      <c r="K16" s="27">
        <f>IF(ISERROR(VLOOKUP(B16,'Bilgi Girişi'!$B$60:$L$178,7,FALSE)),0,VLOOKUP(B16,'Bilgi Girişi'!$B$60:$L$178,7,FALSE))</f>
        <v>0</v>
      </c>
      <c r="L16" s="27">
        <f>IF(ISERROR(VLOOKUP(B16,'Bilgi Girişi'!$B$60:$L$178,8,FALSE)),0,VLOOKUP(B16,'Bilgi Girişi'!$B$60:$L$178,8,FALSE))</f>
        <v>0</v>
      </c>
      <c r="M16" s="27">
        <f>IF(ISERROR(VLOOKUP(B16,'Bilgi Girişi'!$B$60:$L$178,10,FALSE)),0,VLOOKUP(B16,'Bilgi Girişi'!$B$60:$L$178,10,FALSE))</f>
        <v>0</v>
      </c>
      <c r="N16" s="28">
        <f t="shared" si="2"/>
        <v>0</v>
      </c>
      <c r="O16" s="29">
        <f>ROUND(N16*'Bilgi Girişi'!$D$55,2)</f>
        <v>0</v>
      </c>
      <c r="P16" s="30">
        <f>IF(ISERROR(VLOOKUP(B16,'Bilgi Girişi'!$B$60:$L$178,11,FALSE)),0,VLOOKUP(B16,'Bilgi Girişi'!$B$60:$L$178,11,FALSE))</f>
        <v>0</v>
      </c>
      <c r="Q16" s="30">
        <f>ROUND(P16*'Bilgi Girişi'!$D$56,2)</f>
        <v>0</v>
      </c>
      <c r="R16" s="29">
        <f t="shared" si="3"/>
        <v>0</v>
      </c>
      <c r="S16" s="30">
        <f t="shared" si="4"/>
        <v>0</v>
      </c>
      <c r="T16" s="31">
        <f t="shared" si="0"/>
        <v>0</v>
      </c>
    </row>
    <row r="17" spans="2:20" ht="24.75" customHeight="1">
      <c r="B17" s="44"/>
      <c r="C17" s="87">
        <f t="shared" si="5"/>
        <v>0</v>
      </c>
      <c r="D17" s="24">
        <f>IF(ISERROR(VLOOKUP(B17,'Bilgi Girişi'!$B$60:$L$178,6,FALSE)),0,VLOOKUP(B17,'Bilgi Girişi'!$B$60:$L$178,6,FALSE))</f>
        <v>0</v>
      </c>
      <c r="G17" s="26">
        <f t="shared" si="1"/>
        <v>0</v>
      </c>
      <c r="H17" s="27">
        <f>IF(ISERROR(VLOOKUP(B17,'Bilgi Girişi'!$B$60:$L$178,4,FALSE)),0,VLOOKUP(B17,'Bilgi Girişi'!$B$60:$L$178,4,FALSE))</f>
        <v>0</v>
      </c>
      <c r="I17" s="27">
        <f>IF(ISERROR(VLOOKUP(B17,'Bilgi Girişi'!$B$60:$L$178,3,FALSE)),0,VLOOKUP(B17,'Bilgi Girişi'!$B$60:$L$178,3,FALSE))</f>
        <v>0</v>
      </c>
      <c r="J17" s="27">
        <f>IF(ISERROR(VLOOKUP(B17,'Bilgi Girişi'!$B$60:$L$178,2,FALSE)),0,VLOOKUP(B17,'Bilgi Girişi'!$B$60:$L$178,2,FALSE))</f>
        <v>0</v>
      </c>
      <c r="K17" s="27">
        <f>IF(ISERROR(VLOOKUP(B17,'Bilgi Girişi'!$B$60:$L$178,7,FALSE)),0,VLOOKUP(B17,'Bilgi Girişi'!$B$60:$L$178,7,FALSE))</f>
        <v>0</v>
      </c>
      <c r="L17" s="27">
        <f>IF(ISERROR(VLOOKUP(B17,'Bilgi Girişi'!$B$60:$L$178,8,FALSE)),0,VLOOKUP(B17,'Bilgi Girişi'!$B$60:$L$178,8,FALSE))</f>
        <v>0</v>
      </c>
      <c r="M17" s="27">
        <f>IF(ISERROR(VLOOKUP(B17,'Bilgi Girişi'!$B$60:$L$178,10,FALSE)),0,VLOOKUP(B17,'Bilgi Girişi'!$B$60:$L$178,10,FALSE))</f>
        <v>0</v>
      </c>
      <c r="N17" s="28">
        <f t="shared" si="2"/>
        <v>0</v>
      </c>
      <c r="O17" s="29">
        <f>ROUND(N17*'Bilgi Girişi'!$D$55,2)</f>
        <v>0</v>
      </c>
      <c r="P17" s="30">
        <f>IF(ISERROR(VLOOKUP(B17,'Bilgi Girişi'!$B$60:$L$178,11,FALSE)),0,VLOOKUP(B17,'Bilgi Girişi'!$B$60:$L$178,11,FALSE))</f>
        <v>0</v>
      </c>
      <c r="Q17" s="30">
        <f>ROUND(P17*'Bilgi Girişi'!$D$56,2)</f>
        <v>0</v>
      </c>
      <c r="R17" s="29">
        <f t="shared" si="3"/>
        <v>0</v>
      </c>
      <c r="S17" s="30">
        <f t="shared" si="4"/>
        <v>0</v>
      </c>
      <c r="T17" s="31">
        <f t="shared" si="0"/>
        <v>0</v>
      </c>
    </row>
    <row r="18" spans="2:20" ht="24.75" customHeight="1">
      <c r="B18" s="44"/>
      <c r="C18" s="87">
        <f t="shared" si="5"/>
        <v>0</v>
      </c>
      <c r="D18" s="24">
        <f>IF(ISERROR(VLOOKUP(B18,'Bilgi Girişi'!$B$60:$L$178,6,FALSE)),0,VLOOKUP(B18,'Bilgi Girişi'!$B$60:$L$178,6,FALSE))</f>
        <v>0</v>
      </c>
      <c r="G18" s="26">
        <f t="shared" si="1"/>
        <v>0</v>
      </c>
      <c r="H18" s="27">
        <f>IF(ISERROR(VLOOKUP(B18,'Bilgi Girişi'!$B$60:$L$178,4,FALSE)),0,VLOOKUP(B18,'Bilgi Girişi'!$B$60:$L$178,4,FALSE))</f>
        <v>0</v>
      </c>
      <c r="I18" s="27">
        <f>IF(ISERROR(VLOOKUP(B18,'Bilgi Girişi'!$B$60:$L$178,3,FALSE)),0,VLOOKUP(B18,'Bilgi Girişi'!$B$60:$L$178,3,FALSE))</f>
        <v>0</v>
      </c>
      <c r="J18" s="27">
        <f>IF(ISERROR(VLOOKUP(B18,'Bilgi Girişi'!$B$60:$L$178,2,FALSE)),0,VLOOKUP(B18,'Bilgi Girişi'!$B$60:$L$178,2,FALSE))</f>
        <v>0</v>
      </c>
      <c r="K18" s="27">
        <f>IF(ISERROR(VLOOKUP(B18,'Bilgi Girişi'!$B$60:$L$178,7,FALSE)),0,VLOOKUP(B18,'Bilgi Girişi'!$B$60:$L$178,7,FALSE))</f>
        <v>0</v>
      </c>
      <c r="L18" s="27">
        <f>IF(ISERROR(VLOOKUP(B18,'Bilgi Girişi'!$B$60:$L$178,8,FALSE)),0,VLOOKUP(B18,'Bilgi Girişi'!$B$60:$L$178,8,FALSE))</f>
        <v>0</v>
      </c>
      <c r="M18" s="27">
        <f>IF(ISERROR(VLOOKUP(B18,'Bilgi Girişi'!$B$60:$L$178,10,FALSE)),0,VLOOKUP(B18,'Bilgi Girişi'!$B$60:$L$178,10,FALSE))</f>
        <v>0</v>
      </c>
      <c r="N18" s="28">
        <f t="shared" si="2"/>
        <v>0</v>
      </c>
      <c r="O18" s="29">
        <f>ROUND(N18*'Bilgi Girişi'!$D$55,2)</f>
        <v>0</v>
      </c>
      <c r="P18" s="30">
        <f>IF(ISERROR(VLOOKUP(B18,'Bilgi Girişi'!$B$60:$L$178,11,FALSE)),0,VLOOKUP(B18,'Bilgi Girişi'!$B$60:$L$178,11,FALSE))</f>
        <v>0</v>
      </c>
      <c r="Q18" s="30">
        <f>ROUND(P18*'Bilgi Girişi'!$D$56,2)</f>
        <v>0</v>
      </c>
      <c r="R18" s="29">
        <f t="shared" si="3"/>
        <v>0</v>
      </c>
      <c r="S18" s="30">
        <f t="shared" si="4"/>
        <v>0</v>
      </c>
      <c r="T18" s="31">
        <f t="shared" si="0"/>
        <v>0</v>
      </c>
    </row>
    <row r="19" spans="2:20" ht="24.75" customHeight="1">
      <c r="B19" s="44"/>
      <c r="C19" s="87">
        <f t="shared" si="5"/>
        <v>0</v>
      </c>
      <c r="D19" s="24">
        <f>IF(ISERROR(VLOOKUP(B19,'Bilgi Girişi'!$B$60:$L$178,6,FALSE)),0,VLOOKUP(B19,'Bilgi Girişi'!$B$60:$L$178,6,FALSE))</f>
        <v>0</v>
      </c>
      <c r="G19" s="26">
        <f t="shared" si="1"/>
        <v>0</v>
      </c>
      <c r="H19" s="27">
        <f>IF(ISERROR(VLOOKUP(B19,'Bilgi Girişi'!$B$60:$L$178,4,FALSE)),0,VLOOKUP(B19,'Bilgi Girişi'!$B$60:$L$178,4,FALSE))</f>
        <v>0</v>
      </c>
      <c r="I19" s="27">
        <f>IF(ISERROR(VLOOKUP(B19,'Bilgi Girişi'!$B$60:$L$178,3,FALSE)),0,VLOOKUP(B19,'Bilgi Girişi'!$B$60:$L$178,3,FALSE))</f>
        <v>0</v>
      </c>
      <c r="J19" s="27">
        <f>IF(ISERROR(VLOOKUP(B19,'Bilgi Girişi'!$B$60:$L$178,2,FALSE)),0,VLOOKUP(B19,'Bilgi Girişi'!$B$60:$L$178,2,FALSE))</f>
        <v>0</v>
      </c>
      <c r="K19" s="27">
        <f>IF(ISERROR(VLOOKUP(B19,'Bilgi Girişi'!$B$60:$L$178,7,FALSE)),0,VLOOKUP(B19,'Bilgi Girişi'!$B$60:$L$178,7,FALSE))</f>
        <v>0</v>
      </c>
      <c r="L19" s="27">
        <f>IF(ISERROR(VLOOKUP(B19,'Bilgi Girişi'!$B$60:$L$178,8,FALSE)),0,VLOOKUP(B19,'Bilgi Girişi'!$B$60:$L$178,8,FALSE))</f>
        <v>0</v>
      </c>
      <c r="M19" s="27">
        <f>IF(ISERROR(VLOOKUP(B19,'Bilgi Girişi'!$B$60:$L$178,10,FALSE)),0,VLOOKUP(B19,'Bilgi Girişi'!$B$60:$L$178,10,FALSE))</f>
        <v>0</v>
      </c>
      <c r="N19" s="28">
        <f t="shared" si="2"/>
        <v>0</v>
      </c>
      <c r="O19" s="29">
        <f>ROUND(N19*'Bilgi Girişi'!$D$55,2)</f>
        <v>0</v>
      </c>
      <c r="P19" s="30">
        <f>IF(ISERROR(VLOOKUP(B19,'Bilgi Girişi'!$B$60:$L$178,11,FALSE)),0,VLOOKUP(B19,'Bilgi Girişi'!$B$60:$L$178,11,FALSE))</f>
        <v>0</v>
      </c>
      <c r="Q19" s="30">
        <f>ROUND(P19*'Bilgi Girişi'!$D$56,2)</f>
        <v>0</v>
      </c>
      <c r="R19" s="29">
        <f t="shared" si="3"/>
        <v>0</v>
      </c>
      <c r="S19" s="30">
        <f t="shared" si="4"/>
        <v>0</v>
      </c>
      <c r="T19" s="31">
        <f t="shared" si="0"/>
        <v>0</v>
      </c>
    </row>
    <row r="20" spans="2:20" ht="24.75" customHeight="1">
      <c r="B20" s="44"/>
      <c r="C20" s="87">
        <f t="shared" si="5"/>
        <v>0</v>
      </c>
      <c r="D20" s="24">
        <f>IF(ISERROR(VLOOKUP(B20,'Bilgi Girişi'!$B$60:$L$178,6,FALSE)),0,VLOOKUP(B20,'Bilgi Girişi'!$B$60:$L$178,6,FALSE))</f>
        <v>0</v>
      </c>
      <c r="G20" s="26">
        <f t="shared" si="1"/>
        <v>0</v>
      </c>
      <c r="H20" s="27">
        <f>IF(ISERROR(VLOOKUP(B20,'Bilgi Girişi'!$B$60:$L$178,4,FALSE)),0,VLOOKUP(B20,'Bilgi Girişi'!$B$60:$L$178,4,FALSE))</f>
        <v>0</v>
      </c>
      <c r="I20" s="27">
        <f>IF(ISERROR(VLOOKUP(B20,'Bilgi Girişi'!$B$60:$L$178,3,FALSE)),0,VLOOKUP(B20,'Bilgi Girişi'!$B$60:$L$178,3,FALSE))</f>
        <v>0</v>
      </c>
      <c r="J20" s="27">
        <f>IF(ISERROR(VLOOKUP(B20,'Bilgi Girişi'!$B$60:$L$178,2,FALSE)),0,VLOOKUP(B20,'Bilgi Girişi'!$B$60:$L$178,2,FALSE))</f>
        <v>0</v>
      </c>
      <c r="K20" s="27">
        <f>IF(ISERROR(VLOOKUP(B20,'Bilgi Girişi'!$B$60:$L$178,7,FALSE)),0,VLOOKUP(B20,'Bilgi Girişi'!$B$60:$L$178,7,FALSE))</f>
        <v>0</v>
      </c>
      <c r="L20" s="27">
        <f>IF(ISERROR(VLOOKUP(B20,'Bilgi Girişi'!$B$60:$L$178,8,FALSE)),0,VLOOKUP(B20,'Bilgi Girişi'!$B$60:$L$178,8,FALSE))</f>
        <v>0</v>
      </c>
      <c r="M20" s="27">
        <f>IF(ISERROR(VLOOKUP(B20,'Bilgi Girişi'!$B$60:$L$178,10,FALSE)),0,VLOOKUP(B20,'Bilgi Girişi'!$B$60:$L$178,10,FALSE))</f>
        <v>0</v>
      </c>
      <c r="N20" s="28">
        <f t="shared" si="2"/>
        <v>0</v>
      </c>
      <c r="O20" s="29">
        <f>ROUND(N20*'Bilgi Girişi'!$D$55,2)</f>
        <v>0</v>
      </c>
      <c r="P20" s="30">
        <f>IF(ISERROR(VLOOKUP(B20,'Bilgi Girişi'!$B$60:$L$178,11,FALSE)),0,VLOOKUP(B20,'Bilgi Girişi'!$B$60:$L$178,11,FALSE))</f>
        <v>0</v>
      </c>
      <c r="Q20" s="30">
        <f>ROUND(P20*'Bilgi Girişi'!$D$56,2)</f>
        <v>0</v>
      </c>
      <c r="R20" s="29">
        <f t="shared" si="3"/>
        <v>0</v>
      </c>
      <c r="S20" s="30">
        <f t="shared" si="4"/>
        <v>0</v>
      </c>
      <c r="T20" s="31">
        <f t="shared" si="0"/>
        <v>0</v>
      </c>
    </row>
    <row r="21" spans="2:20" ht="24.75" customHeight="1">
      <c r="B21" s="44"/>
      <c r="C21" s="87">
        <f t="shared" si="5"/>
        <v>0</v>
      </c>
      <c r="D21" s="24">
        <f>IF(ISERROR(VLOOKUP(B21,'Bilgi Girişi'!$B$60:$L$178,6,FALSE)),0,VLOOKUP(B21,'Bilgi Girişi'!$B$60:$L$178,6,FALSE))</f>
        <v>0</v>
      </c>
      <c r="G21" s="26">
        <f t="shared" si="1"/>
        <v>0</v>
      </c>
      <c r="H21" s="27">
        <f>IF(ISERROR(VLOOKUP(B21,'Bilgi Girişi'!$B$60:$L$178,4,FALSE)),0,VLOOKUP(B21,'Bilgi Girişi'!$B$60:$L$178,4,FALSE))</f>
        <v>0</v>
      </c>
      <c r="I21" s="27">
        <f>IF(ISERROR(VLOOKUP(B21,'Bilgi Girişi'!$B$60:$L$178,3,FALSE)),0,VLOOKUP(B21,'Bilgi Girişi'!$B$60:$L$178,3,FALSE))</f>
        <v>0</v>
      </c>
      <c r="J21" s="27">
        <f>IF(ISERROR(VLOOKUP(B21,'Bilgi Girişi'!$B$60:$L$178,2,FALSE)),0,VLOOKUP(B21,'Bilgi Girişi'!$B$60:$L$178,2,FALSE))</f>
        <v>0</v>
      </c>
      <c r="K21" s="27">
        <f>IF(ISERROR(VLOOKUP(B21,'Bilgi Girişi'!$B$60:$L$178,7,FALSE)),0,VLOOKUP(B21,'Bilgi Girişi'!$B$60:$L$178,7,FALSE))</f>
        <v>0</v>
      </c>
      <c r="L21" s="27">
        <f>IF(ISERROR(VLOOKUP(B21,'Bilgi Girişi'!$B$60:$L$178,8,FALSE)),0,VLOOKUP(B21,'Bilgi Girişi'!$B$60:$L$178,8,FALSE))</f>
        <v>0</v>
      </c>
      <c r="M21" s="27">
        <f>IF(ISERROR(VLOOKUP(B21,'Bilgi Girişi'!$B$60:$L$178,10,FALSE)),0,VLOOKUP(B21,'Bilgi Girişi'!$B$60:$L$178,10,FALSE))</f>
        <v>0</v>
      </c>
      <c r="N21" s="28">
        <f t="shared" si="2"/>
        <v>0</v>
      </c>
      <c r="O21" s="29">
        <f>ROUND(N21*'Bilgi Girişi'!$D$55,2)</f>
        <v>0</v>
      </c>
      <c r="P21" s="30">
        <f>IF(ISERROR(VLOOKUP(B21,'Bilgi Girişi'!$B$60:$L$178,11,FALSE)),0,VLOOKUP(B21,'Bilgi Girişi'!$B$60:$L$178,11,FALSE))</f>
        <v>0</v>
      </c>
      <c r="Q21" s="30">
        <f>ROUND(P21*'Bilgi Girişi'!$D$56,2)</f>
        <v>0</v>
      </c>
      <c r="R21" s="29">
        <f t="shared" si="3"/>
        <v>0</v>
      </c>
      <c r="S21" s="30">
        <f t="shared" si="4"/>
        <v>0</v>
      </c>
      <c r="T21" s="31">
        <f t="shared" si="0"/>
        <v>0</v>
      </c>
    </row>
    <row r="22" spans="2:20" ht="24.75" customHeight="1">
      <c r="B22" s="44"/>
      <c r="C22" s="87">
        <f t="shared" si="5"/>
        <v>0</v>
      </c>
      <c r="D22" s="24">
        <f>IF(ISERROR(VLOOKUP(B22,'Bilgi Girişi'!$B$60:$L$178,6,FALSE)),0,VLOOKUP(B22,'Bilgi Girişi'!$B$60:$L$178,6,FALSE))</f>
        <v>0</v>
      </c>
      <c r="G22" s="26">
        <f t="shared" si="1"/>
        <v>0</v>
      </c>
      <c r="H22" s="27">
        <f>IF(ISERROR(VLOOKUP(B22,'Bilgi Girişi'!$B$60:$L$178,4,FALSE)),0,VLOOKUP(B22,'Bilgi Girişi'!$B$60:$L$178,4,FALSE))</f>
        <v>0</v>
      </c>
      <c r="I22" s="27">
        <f>IF(ISERROR(VLOOKUP(B22,'Bilgi Girişi'!$B$60:$L$178,3,FALSE)),0,VLOOKUP(B22,'Bilgi Girişi'!$B$60:$L$178,3,FALSE))</f>
        <v>0</v>
      </c>
      <c r="J22" s="27">
        <f>IF(ISERROR(VLOOKUP(B22,'Bilgi Girişi'!$B$60:$L$178,2,FALSE)),0,VLOOKUP(B22,'Bilgi Girişi'!$B$60:$L$178,2,FALSE))</f>
        <v>0</v>
      </c>
      <c r="K22" s="27">
        <f>IF(ISERROR(VLOOKUP(B22,'Bilgi Girişi'!$B$60:$L$178,7,FALSE)),0,VLOOKUP(B22,'Bilgi Girişi'!$B$60:$L$178,7,FALSE))</f>
        <v>0</v>
      </c>
      <c r="L22" s="27">
        <f>IF(ISERROR(VLOOKUP(B22,'Bilgi Girişi'!$B$60:$L$178,8,FALSE)),0,VLOOKUP(B22,'Bilgi Girişi'!$B$60:$L$178,8,FALSE))</f>
        <v>0</v>
      </c>
      <c r="M22" s="27">
        <f>IF(ISERROR(VLOOKUP(B22,'Bilgi Girişi'!$B$60:$L$178,10,FALSE)),0,VLOOKUP(B22,'Bilgi Girişi'!$B$60:$L$178,10,FALSE))</f>
        <v>0</v>
      </c>
      <c r="N22" s="28">
        <f t="shared" si="2"/>
        <v>0</v>
      </c>
      <c r="O22" s="29">
        <f>ROUND(N22*'Bilgi Girişi'!$D$55,2)</f>
        <v>0</v>
      </c>
      <c r="P22" s="30">
        <f>IF(ISERROR(VLOOKUP(B22,'Bilgi Girişi'!$B$60:$L$178,11,FALSE)),0,VLOOKUP(B22,'Bilgi Girişi'!$B$60:$L$178,11,FALSE))</f>
        <v>0</v>
      </c>
      <c r="Q22" s="30">
        <f>ROUND(P22*'Bilgi Girişi'!$D$56,2)</f>
        <v>0</v>
      </c>
      <c r="R22" s="29">
        <f t="shared" si="3"/>
        <v>0</v>
      </c>
      <c r="S22" s="30">
        <f t="shared" si="4"/>
        <v>0</v>
      </c>
      <c r="T22" s="31">
        <f t="shared" si="0"/>
        <v>0</v>
      </c>
    </row>
    <row r="23" spans="2:20" ht="24.75" customHeight="1" thickBot="1">
      <c r="B23" s="44"/>
      <c r="C23" s="87">
        <f t="shared" si="5"/>
        <v>0</v>
      </c>
      <c r="D23" s="24">
        <f>IF(ISERROR(VLOOKUP(B23,'Bilgi Girişi'!$B$60:$L$178,6,FALSE)),0,VLOOKUP(B23,'Bilgi Girişi'!$B$60:$L$178,6,FALSE))</f>
        <v>0</v>
      </c>
      <c r="G23" s="26">
        <f t="shared" si="1"/>
        <v>0</v>
      </c>
      <c r="H23" s="27">
        <f>IF(ISERROR(VLOOKUP(B23,'Bilgi Girişi'!$B$60:$L$178,4,FALSE)),0,VLOOKUP(B23,'Bilgi Girişi'!$B$60:$L$178,4,FALSE))</f>
        <v>0</v>
      </c>
      <c r="I23" s="27">
        <f>IF(ISERROR(VLOOKUP(B23,'Bilgi Girişi'!$B$60:$L$178,3,FALSE)),0,VLOOKUP(B23,'Bilgi Girişi'!$B$60:$L$178,3,FALSE))</f>
        <v>0</v>
      </c>
      <c r="J23" s="27">
        <f>IF(ISERROR(VLOOKUP(B23,'Bilgi Girişi'!$B$60:$L$178,2,FALSE)),0,VLOOKUP(B23,'Bilgi Girişi'!$B$60:$L$178,2,FALSE))</f>
        <v>0</v>
      </c>
      <c r="K23" s="27">
        <f>IF(ISERROR(VLOOKUP(B23,'Bilgi Girişi'!$B$60:$L$178,7,FALSE)),0,VLOOKUP(B23,'Bilgi Girişi'!$B$60:$L$178,7,FALSE))</f>
        <v>0</v>
      </c>
      <c r="L23" s="27">
        <f>IF(ISERROR(VLOOKUP(B23,'Bilgi Girişi'!$B$60:$L$178,8,FALSE)),0,VLOOKUP(B23,'Bilgi Girişi'!$B$60:$L$178,8,FALSE))</f>
        <v>0</v>
      </c>
      <c r="M23" s="27">
        <f>IF(ISERROR(VLOOKUP(B23,'Bilgi Girişi'!$B$60:$L$178,10,FALSE)),0,VLOOKUP(B23,'Bilgi Girişi'!$B$60:$L$178,10,FALSE))</f>
        <v>0</v>
      </c>
      <c r="N23" s="28">
        <f t="shared" si="2"/>
        <v>0</v>
      </c>
      <c r="O23" s="29">
        <f>ROUND(N23*'Bilgi Girişi'!$D$55,2)</f>
        <v>0</v>
      </c>
      <c r="P23" s="30">
        <f>IF(ISERROR(VLOOKUP(B23,'Bilgi Girişi'!$B$60:$L$178,11,FALSE)),0,VLOOKUP(B23,'Bilgi Girişi'!$B$60:$L$178,11,FALSE))</f>
        <v>0</v>
      </c>
      <c r="Q23" s="30">
        <f>ROUND(P23*'Bilgi Girişi'!$D$56,2)</f>
        <v>0</v>
      </c>
      <c r="R23" s="29">
        <f t="shared" si="3"/>
        <v>0</v>
      </c>
      <c r="S23" s="30">
        <f t="shared" si="4"/>
        <v>0</v>
      </c>
      <c r="T23" s="31">
        <f t="shared" si="0"/>
        <v>0</v>
      </c>
    </row>
    <row r="24" spans="7:20" ht="25.5" customHeight="1" thickBot="1" thickTop="1">
      <c r="G24" s="32"/>
      <c r="H24" s="32"/>
      <c r="I24" s="32"/>
      <c r="J24" s="33" t="s">
        <v>29</v>
      </c>
      <c r="K24" s="34"/>
      <c r="L24" s="34"/>
      <c r="M24" s="35"/>
      <c r="N24" s="36">
        <f>SUM(N8:N23)</f>
        <v>0</v>
      </c>
      <c r="O24" s="36">
        <f>SUM(O8:O23)</f>
        <v>0</v>
      </c>
      <c r="P24" s="37"/>
      <c r="Q24" s="36">
        <f>SUM(Q8:Q23)</f>
        <v>0</v>
      </c>
      <c r="R24" s="36">
        <f>SUM(R8:R23)</f>
        <v>0</v>
      </c>
      <c r="S24" s="133">
        <f>SUM(S8:S23)</f>
        <v>0</v>
      </c>
      <c r="T24" s="38"/>
    </row>
    <row r="25" spans="7:20" ht="18" customHeight="1" thickTop="1">
      <c r="G25" s="39"/>
      <c r="H25" s="39"/>
      <c r="I25" s="39"/>
      <c r="J25" s="39"/>
      <c r="K25" s="39"/>
      <c r="L25" s="39"/>
      <c r="M25" s="39"/>
      <c r="N25" s="40"/>
      <c r="O25" s="40"/>
      <c r="P25" s="40"/>
      <c r="Q25" s="40"/>
      <c r="R25" s="39"/>
      <c r="S25" s="41">
        <f ca="1">TODAY()</f>
        <v>43593</v>
      </c>
      <c r="T25" s="39"/>
    </row>
    <row r="26" spans="7:20" ht="12.75">
      <c r="G26" s="42"/>
      <c r="H26" s="42"/>
      <c r="I26" s="42"/>
      <c r="J26" s="42"/>
      <c r="K26" s="42"/>
      <c r="L26" s="42"/>
      <c r="M26" s="42"/>
      <c r="N26" s="43"/>
      <c r="O26" s="43"/>
      <c r="P26" s="43"/>
      <c r="Q26" s="43"/>
      <c r="R26" s="42"/>
      <c r="S26" s="41"/>
      <c r="T26" s="42"/>
    </row>
    <row r="27" spans="7:20" ht="12.75">
      <c r="G27" s="13"/>
      <c r="H27" s="7"/>
      <c r="I27" s="7"/>
      <c r="J27" s="7"/>
      <c r="K27" s="7"/>
      <c r="L27" s="7"/>
      <c r="M27" s="7"/>
      <c r="N27" s="7"/>
      <c r="O27" s="7"/>
      <c r="P27" s="7"/>
      <c r="Q27" s="7"/>
      <c r="R27" s="7" t="s">
        <v>30</v>
      </c>
      <c r="S27" s="13" t="s">
        <v>31</v>
      </c>
      <c r="T27" s="7"/>
    </row>
    <row r="28" spans="7:20" ht="12.75"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>
        <f>IF(ISERROR(VLOOKUP($H$5,Birimler!$C$3:$S$82,5,FALSE)),0,VLOOKUP($H$5,Birimler!$C$3:$S$82,5,FALSE))</f>
        <v>0</v>
      </c>
      <c r="T28" s="7"/>
    </row>
    <row r="29" spans="7:20" ht="12.75"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>
        <f>IF(ISERROR(VLOOKUP($H$5,Birimler!$C$3:$S$82,6,FALSE)),0,VLOOKUP($H$5,Birimler!$C$3:$S$82,6,FALSE))</f>
        <v>0</v>
      </c>
      <c r="T29" s="7"/>
    </row>
  </sheetData>
  <sheetProtection sheet="1"/>
  <mergeCells count="3">
    <mergeCell ref="H3:R3"/>
    <mergeCell ref="H5:J5"/>
    <mergeCell ref="R5:S5"/>
  </mergeCells>
  <conditionalFormatting sqref="C9:C10">
    <cfRule type="cellIs" priority="21" dxfId="8" operator="lessThan" stopIfTrue="1">
      <formula>"Kontrol Et İşyeri Farklı"</formula>
    </cfRule>
    <cfRule type="cellIs" priority="22" dxfId="2" operator="equal" stopIfTrue="1">
      <formula>"Kontrol Et İşyeri Farklı"</formula>
    </cfRule>
    <cfRule type="cellIs" priority="23" dxfId="9" operator="greaterThan" stopIfTrue="1">
      <formula>"Kontrol Et İşyeriFarklı"</formula>
    </cfRule>
    <cfRule type="cellIs" priority="24" dxfId="9" operator="equal" stopIfTrue="1">
      <formula>"Kontrol Et İşyeri Farklı"</formula>
    </cfRule>
    <cfRule type="cellIs" priority="25" dxfId="10" operator="equal" stopIfTrue="1">
      <formula>"Kontrol Et İşyeri Farklı"</formula>
    </cfRule>
  </conditionalFormatting>
  <conditionalFormatting sqref="C11:C23">
    <cfRule type="cellIs" priority="1" dxfId="8" operator="lessThan" stopIfTrue="1">
      <formula>"Kontrol Et İşyeri Farklı"</formula>
    </cfRule>
    <cfRule type="cellIs" priority="2" dxfId="2" operator="equal" stopIfTrue="1">
      <formula>"Kontrol Et İşyeri Farklı"</formula>
    </cfRule>
    <cfRule type="cellIs" priority="3" dxfId="9" operator="greaterThan" stopIfTrue="1">
      <formula>"Kontrol Et İşyeriFarklı"</formula>
    </cfRule>
    <cfRule type="cellIs" priority="4" dxfId="9" operator="equal" stopIfTrue="1">
      <formula>"Kontrol Et İşyeri Farklı"</formula>
    </cfRule>
    <cfRule type="cellIs" priority="5" dxfId="10" operator="equal" stopIfTrue="1">
      <formula>"Kontrol Et İşyeri Farklı"</formula>
    </cfRule>
  </conditionalFormatting>
  <dataValidations count="1">
    <dataValidation type="list" allowBlank="1" showInputMessage="1" showErrorMessage="1" sqref="M7">
      <formula1>$H$3:$H$4</formula1>
    </dataValidation>
  </dataValidations>
  <printOptions/>
  <pageMargins left="0.15748031496062992" right="0.2755905511811024" top="0.35433070866141736" bottom="0.5511811023622047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8"/>
  <sheetViews>
    <sheetView showZeros="0" zoomScalePageLayoutView="0" workbookViewId="0" topLeftCell="A24">
      <selection activeCell="F29" sqref="F29:I29"/>
    </sheetView>
  </sheetViews>
  <sheetFormatPr defaultColWidth="9.00390625" defaultRowHeight="12.75"/>
  <cols>
    <col min="1" max="2" width="13.75390625" style="45" customWidth="1"/>
    <col min="3" max="4" width="13.75390625" style="45" hidden="1" customWidth="1"/>
    <col min="5" max="5" width="5.875" style="45" customWidth="1"/>
    <col min="6" max="6" width="7.875" style="45" customWidth="1"/>
    <col min="7" max="7" width="13.25390625" style="45" customWidth="1"/>
    <col min="8" max="8" width="21.375" style="45" customWidth="1"/>
    <col min="9" max="9" width="23.00390625" style="45" customWidth="1"/>
    <col min="10" max="10" width="21.375" style="45" customWidth="1"/>
    <col min="11" max="11" width="17.75390625" style="45" customWidth="1"/>
    <col min="12" max="12" width="4.75390625" style="45" customWidth="1"/>
    <col min="13" max="16384" width="9.125" style="45" customWidth="1"/>
  </cols>
  <sheetData>
    <row r="1" ht="15.75" hidden="1"/>
    <row r="2" spans="2:7" ht="15.75" hidden="1">
      <c r="B2" s="45">
        <f>+'Çeşitli Ödemeler Bordro'!G8</f>
        <v>1</v>
      </c>
      <c r="G2" s="45">
        <f>+'Sendika Bilgileri'!C5</f>
        <v>0</v>
      </c>
    </row>
    <row r="3" spans="2:7" ht="15.75" hidden="1">
      <c r="B3" s="45">
        <f>+'Çeşitli Ödemeler Bordro'!G9</f>
        <v>0</v>
      </c>
      <c r="G3" s="45">
        <f>+'Sendika Bilgileri'!C6</f>
        <v>0</v>
      </c>
    </row>
    <row r="4" spans="2:7" ht="15.75" hidden="1">
      <c r="B4" s="45">
        <f>+'Çeşitli Ödemeler Bordro'!G10</f>
        <v>0</v>
      </c>
      <c r="G4" s="45">
        <f>+'Sendika Bilgileri'!C7</f>
        <v>0</v>
      </c>
    </row>
    <row r="5" spans="2:7" ht="15.75" hidden="1">
      <c r="B5" s="45">
        <f>+'Çeşitli Ödemeler Bordro'!G11</f>
        <v>0</v>
      </c>
      <c r="G5" s="45">
        <f>+'Sendika Bilgileri'!C8</f>
        <v>0</v>
      </c>
    </row>
    <row r="6" spans="2:7" ht="15.75" hidden="1">
      <c r="B6" s="45">
        <f>+'Çeşitli Ödemeler Bordro'!G12</f>
        <v>0</v>
      </c>
      <c r="G6" s="45">
        <f>+'Sendika Bilgileri'!C9</f>
        <v>0</v>
      </c>
    </row>
    <row r="7" spans="2:7" ht="15.75" hidden="1">
      <c r="B7" s="45">
        <f>+'Çeşitli Ödemeler Bordro'!G13</f>
        <v>0</v>
      </c>
      <c r="G7" s="45">
        <f>+'Sendika Bilgileri'!C10</f>
        <v>0</v>
      </c>
    </row>
    <row r="8" spans="2:7" ht="15.75" hidden="1">
      <c r="B8" s="45">
        <f>+'Çeşitli Ödemeler Bordro'!G14</f>
        <v>0</v>
      </c>
      <c r="G8" s="45">
        <f>+'Sendika Bilgileri'!C11</f>
        <v>0</v>
      </c>
    </row>
    <row r="9" spans="2:7" ht="15.75" hidden="1">
      <c r="B9" s="45">
        <f>+'Çeşitli Ödemeler Bordro'!G15</f>
        <v>0</v>
      </c>
      <c r="G9" s="45">
        <f>+'Sendika Bilgileri'!C12</f>
        <v>0</v>
      </c>
    </row>
    <row r="10" spans="2:7" ht="15.75" hidden="1">
      <c r="B10" s="45">
        <f>+'Çeşitli Ödemeler Bordro'!G16</f>
        <v>0</v>
      </c>
      <c r="G10" s="45">
        <f>+'Sendika Bilgileri'!C13</f>
        <v>0</v>
      </c>
    </row>
    <row r="11" spans="2:7" ht="15.75" hidden="1">
      <c r="B11" s="45">
        <f>+'Çeşitli Ödemeler Bordro'!G17</f>
        <v>0</v>
      </c>
      <c r="G11" s="45">
        <f>+'Sendika Bilgileri'!C14</f>
        <v>0</v>
      </c>
    </row>
    <row r="12" spans="2:7" ht="15.75" hidden="1">
      <c r="B12" s="45">
        <f>+'Çeşitli Ödemeler Bordro'!G18</f>
        <v>0</v>
      </c>
      <c r="G12" s="45">
        <f>+'Sendika Bilgileri'!C15</f>
        <v>0</v>
      </c>
    </row>
    <row r="13" spans="2:7" ht="15.75" hidden="1">
      <c r="B13" s="45">
        <f>+'Çeşitli Ödemeler Bordro'!G19</f>
        <v>0</v>
      </c>
      <c r="G13" s="45">
        <f>+'Sendika Bilgileri'!C16</f>
        <v>0</v>
      </c>
    </row>
    <row r="14" spans="2:7" ht="15.75" hidden="1">
      <c r="B14" s="45">
        <f>+'Çeşitli Ödemeler Bordro'!G20</f>
        <v>0</v>
      </c>
      <c r="G14" s="45">
        <f>+'Sendika Bilgileri'!C17</f>
        <v>0</v>
      </c>
    </row>
    <row r="15" spans="2:7" ht="15.75" hidden="1">
      <c r="B15" s="45">
        <f>+'Çeşitli Ödemeler Bordro'!G21</f>
        <v>0</v>
      </c>
      <c r="G15" s="45">
        <f>+'Sendika Bilgileri'!C18</f>
        <v>0</v>
      </c>
    </row>
    <row r="16" spans="2:7" ht="15.75" hidden="1">
      <c r="B16" s="45">
        <f>+'Çeşitli Ödemeler Bordro'!G22</f>
        <v>0</v>
      </c>
      <c r="G16" s="45">
        <f>+'Sendika Bilgileri'!C19</f>
        <v>0</v>
      </c>
    </row>
    <row r="17" spans="2:7" ht="15.75" hidden="1">
      <c r="B17" s="45">
        <f>+'Çeşitli Ödemeler Bordro'!G23</f>
        <v>0</v>
      </c>
      <c r="G17" s="45">
        <f>+'Sendika Bilgileri'!C20</f>
        <v>0</v>
      </c>
    </row>
    <row r="18" ht="15.75" hidden="1">
      <c r="G18" s="45">
        <f>+'Sendika Bilgileri'!C21</f>
        <v>0</v>
      </c>
    </row>
    <row r="19" ht="15.75" hidden="1">
      <c r="G19" s="45">
        <f>+'Sendika Bilgileri'!C22</f>
        <v>0</v>
      </c>
    </row>
    <row r="20" ht="15.75" hidden="1">
      <c r="G20" s="45">
        <f>+'Sendika Bilgileri'!C23</f>
        <v>0</v>
      </c>
    </row>
    <row r="21" ht="15.75" hidden="1">
      <c r="G21" s="45">
        <f>+'Sendika Bilgileri'!C24</f>
        <v>0</v>
      </c>
    </row>
    <row r="22" ht="15.75" hidden="1">
      <c r="G22" s="45">
        <f>+'Sendika Bilgileri'!C25</f>
        <v>0</v>
      </c>
    </row>
    <row r="23" ht="15.75" hidden="1"/>
    <row r="24" ht="15.75">
      <c r="K24" s="46" t="s">
        <v>0</v>
      </c>
    </row>
    <row r="25" spans="6:11" ht="27" customHeight="1" thickBot="1">
      <c r="F25" s="147" t="s">
        <v>1</v>
      </c>
      <c r="G25" s="147"/>
      <c r="H25" s="147"/>
      <c r="I25" s="147"/>
      <c r="J25" s="147"/>
      <c r="K25" s="147"/>
    </row>
    <row r="26" spans="2:11" ht="25.5" customHeight="1" thickTop="1">
      <c r="B26" s="47" t="s">
        <v>66</v>
      </c>
      <c r="C26" s="47"/>
      <c r="F26" s="148" t="s">
        <v>2</v>
      </c>
      <c r="G26" s="149"/>
      <c r="H26" s="149"/>
      <c r="I26" s="150"/>
      <c r="J26" s="151" t="s">
        <v>3</v>
      </c>
      <c r="K26" s="152"/>
    </row>
    <row r="27" spans="6:11" ht="54.75" customHeight="1">
      <c r="F27" s="135" t="s">
        <v>4</v>
      </c>
      <c r="G27" s="153" t="s">
        <v>94</v>
      </c>
      <c r="H27" s="153"/>
      <c r="I27" s="154"/>
      <c r="J27" s="48" t="s">
        <v>4</v>
      </c>
      <c r="K27" s="132">
        <f>IF(ISERROR(VLOOKUP($I$37,'Bilgi Girişi'!$C$60:$L$178,4,FALSE)),0,VLOOKUP($I$37,'Bilgi Girişi'!$C$60:$L$178,4,FALSE))</f>
        <v>0</v>
      </c>
    </row>
    <row r="28" spans="6:11" ht="31.5" customHeight="1">
      <c r="F28" s="162" t="s">
        <v>5</v>
      </c>
      <c r="G28" s="163"/>
      <c r="H28" s="163"/>
      <c r="I28" s="164"/>
      <c r="J28" s="155" t="s">
        <v>6</v>
      </c>
      <c r="K28" s="156">
        <f>IF(ISERROR(VLOOKUP($I$37,'Bilgi Girişi'!$C$60:$L$178,5,FALSE)),0,VLOOKUP($I$37,'Bilgi Girişi'!$C$60:$L$178,5,FALSE))</f>
        <v>0</v>
      </c>
    </row>
    <row r="29" spans="6:11" ht="31.5" customHeight="1">
      <c r="F29" s="159">
        <f>IF(ISERROR(VLOOKUP($G$27,'Sendika Bilgileri'!$C$5:$G$9,1,FALSE)),0,VLOOKUP($G$27,'Sendika Bilgileri'!$C$5:$G$9,1,FALSE))</f>
        <v>0</v>
      </c>
      <c r="G29" s="160"/>
      <c r="H29" s="160"/>
      <c r="I29" s="161"/>
      <c r="J29" s="155"/>
      <c r="K29" s="157"/>
    </row>
    <row r="30" spans="6:11" ht="32.25" customHeight="1">
      <c r="F30" s="159">
        <f>IF(ISERROR(VLOOKUP($G$27,'Sendika Bilgileri'!$C$5:$G$9,2,FALSE)),0,VLOOKUP($G$27,'Sendika Bilgileri'!$C$5:$G$9,2,FALSE))</f>
        <v>0</v>
      </c>
      <c r="G30" s="160"/>
      <c r="H30" s="160"/>
      <c r="I30" s="161"/>
      <c r="J30" s="155"/>
      <c r="K30" s="158"/>
    </row>
    <row r="31" spans="6:11" ht="30" customHeight="1">
      <c r="F31" s="159">
        <f>IF(ISERROR(VLOOKUP($G$27,'Sendika Bilgileri'!$C$5:$G$9,3,FALSE)),0,VLOOKUP($G$27,'Sendika Bilgileri'!$C$5:$G$9,3,FALSE))</f>
        <v>0</v>
      </c>
      <c r="G31" s="160"/>
      <c r="H31" s="160"/>
      <c r="I31" s="161"/>
      <c r="J31" s="170" t="s">
        <v>7</v>
      </c>
      <c r="K31" s="156">
        <f>IF(ISERROR(VLOOKUP($I$37,'Bilgi Girişi'!$C$60:$L$178,8,FALSE)),0,VLOOKUP($I$37,'Bilgi Girişi'!$C$60:$L$178,8,FALSE))</f>
        <v>0</v>
      </c>
    </row>
    <row r="32" spans="6:11" ht="30" customHeight="1">
      <c r="F32" s="144">
        <f>IF(ISERROR(VLOOKUP($G$27,'Sendika Bilgileri'!$C$5:$G$9,4,FALSE)),0,VLOOKUP($G$27,'Sendika Bilgileri'!$C$5:$G$9,4,FALSE))</f>
        <v>0</v>
      </c>
      <c r="G32" s="145"/>
      <c r="H32" s="145"/>
      <c r="I32" s="146"/>
      <c r="J32" s="170"/>
      <c r="K32" s="157"/>
    </row>
    <row r="33" spans="6:11" ht="46.5" customHeight="1" thickBot="1">
      <c r="F33" s="166" t="s">
        <v>8</v>
      </c>
      <c r="G33" s="167"/>
      <c r="H33" s="168">
        <f>IF(ISERROR(VLOOKUP($G$27,'Sendika Bilgileri'!$C$5:$G$9,5,FALSE)),0,VLOOKUP($G$27,'Sendika Bilgileri'!$C$5:$G$9,5,FALSE))</f>
        <v>0</v>
      </c>
      <c r="I33" s="169"/>
      <c r="J33" s="171"/>
      <c r="K33" s="165"/>
    </row>
    <row r="34" ht="16.5" thickTop="1"/>
    <row r="35" ht="15.75">
      <c r="F35" s="45" t="s">
        <v>9</v>
      </c>
    </row>
    <row r="36" spans="1:11" ht="39" customHeight="1">
      <c r="A36" s="49" t="s">
        <v>67</v>
      </c>
      <c r="B36" s="18" t="s">
        <v>80</v>
      </c>
      <c r="C36" s="49" t="s">
        <v>69</v>
      </c>
      <c r="D36" s="49" t="s">
        <v>70</v>
      </c>
      <c r="F36" s="48" t="s">
        <v>10</v>
      </c>
      <c r="G36" s="48" t="s">
        <v>11</v>
      </c>
      <c r="H36" s="48" t="s">
        <v>12</v>
      </c>
      <c r="I36" s="170" t="s">
        <v>13</v>
      </c>
      <c r="J36" s="170"/>
      <c r="K36" s="50" t="s">
        <v>14</v>
      </c>
    </row>
    <row r="37" spans="2:11" ht="21">
      <c r="B37" s="56">
        <v>1</v>
      </c>
      <c r="C37" s="52" t="str">
        <f>IF(B37="",0,IF(D37=K28,"Devam","KontolEt"))</f>
        <v>Devam</v>
      </c>
      <c r="D37" s="51">
        <f>IF(ISERROR(VLOOKUP(B37,'Bilgi Girişi'!$B$60:$L$178,6,FALSE)),0,VLOOKUP(B37,'Bilgi Girişi'!$B$60:$L$178,6,FALSE))</f>
        <v>0</v>
      </c>
      <c r="F37" s="53">
        <f>IF(K37&gt;0,1,0)</f>
        <v>0</v>
      </c>
      <c r="G37" s="54">
        <f>IF(ISERROR(VLOOKUP(I37,'Bilgi Girişi'!$C$60:$L$178,7,FALSE)),0,VLOOKUP(I37,'Bilgi Girişi'!$C$60:$L$178,7,FALSE))</f>
        <v>0</v>
      </c>
      <c r="H37" s="54">
        <f>IF(ISERROR(VLOOKUP(I37,'Bilgi Girişi'!$C$60:$L$178,2,FALSE)),0,VLOOKUP(I37,'Bilgi Girişi'!$C$60:$L$178,2,FALSE))</f>
        <v>0</v>
      </c>
      <c r="I37" s="142">
        <f>IF(ISERROR(VLOOKUP(B37,'Çeşitli Ödemeler Bordro'!G8:T24,4,FALSE)),0,VLOOKUP(B37,'Çeşitli Ödemeler Bordro'!G8:T24,4,FALSE))</f>
        <v>0</v>
      </c>
      <c r="J37" s="143"/>
      <c r="K37" s="5">
        <f>IF(ISERROR(VLOOKUP(B37,'Çeşitli Ödemeler Bordro'!$G$8:$T$23,11,FALSE)),0,VLOOKUP(B37,'Çeşitli Ödemeler Bordro'!$G$8:$T$23,11,FALSE))</f>
        <v>0</v>
      </c>
    </row>
    <row r="38" spans="2:11" ht="21">
      <c r="B38" s="56">
        <v>2</v>
      </c>
      <c r="C38" s="52" t="str">
        <f>IF(B38="",0,IF(D38=$D$37,"Devam","Kontol Et İşyeri Farklı"))</f>
        <v>Devam</v>
      </c>
      <c r="D38" s="51">
        <f>IF(ISERROR(VLOOKUP(B38,'Bilgi Girişi'!$B$60:$L$178,6,FALSE)),0,VLOOKUP(B38,'Bilgi Girişi'!$B$60:$L$178,6,FALSE))</f>
        <v>0</v>
      </c>
      <c r="F38" s="53">
        <f aca="true" t="shared" si="0" ref="F38:F43">IF(K38&gt;0,F37+1,0)</f>
        <v>0</v>
      </c>
      <c r="G38" s="54">
        <f>IF(ISERROR(VLOOKUP(I38,'Bilgi Girişi'!$C$60:$L$178,7,FALSE)),0,VLOOKUP(I38,'Bilgi Girişi'!$C$60:$L$178,7,FALSE))</f>
        <v>0</v>
      </c>
      <c r="H38" s="54">
        <f>IF(ISERROR(VLOOKUP(I38,'Bilgi Girişi'!$C$60:$L$178,2,FALSE)),0,VLOOKUP(I38,'Bilgi Girişi'!$C$60:$L$178,2,FALSE))</f>
        <v>0</v>
      </c>
      <c r="I38" s="142">
        <f>IF(ISERROR(VLOOKUP(B38,'Çeşitli Ödemeler Bordro'!G9:T25,4,FALSE)),0,VLOOKUP(B38,'Çeşitli Ödemeler Bordro'!G9:T25,4,FALSE))</f>
        <v>0</v>
      </c>
      <c r="J38" s="143"/>
      <c r="K38" s="5">
        <f>IF(ISERROR(VLOOKUP(B38,'Çeşitli Ödemeler Bordro'!$G$8:$T$23,11,FALSE)),0,VLOOKUP(B38,'Çeşitli Ödemeler Bordro'!$G$8:$T$23,11,FALSE))</f>
        <v>0</v>
      </c>
    </row>
    <row r="39" spans="2:11" ht="21">
      <c r="B39" s="56"/>
      <c r="C39" s="52">
        <f aca="true" t="shared" si="1" ref="C39:C52">IF(B39="",0,IF(D39=$D$37,"Devam","Kontol Et İşyeri Farklı"))</f>
        <v>0</v>
      </c>
      <c r="D39" s="51">
        <f>IF(ISERROR(VLOOKUP(B39,'Bilgi Girişi'!$B$60:$L$178,6,FALSE)),0,VLOOKUP(B39,'Bilgi Girişi'!$B$60:$L$178,6,FALSE))</f>
        <v>0</v>
      </c>
      <c r="F39" s="53">
        <f t="shared" si="0"/>
        <v>0</v>
      </c>
      <c r="G39" s="54">
        <f>IF(ISERROR(VLOOKUP(I39,'Bilgi Girişi'!$C$60:$L$178,7,FALSE)),0,VLOOKUP(I39,'Bilgi Girişi'!$C$60:$L$178,7,FALSE))</f>
        <v>0</v>
      </c>
      <c r="H39" s="54">
        <f>IF(ISERROR(VLOOKUP(I39,'Bilgi Girişi'!$C$60:$L$178,2,FALSE)),0,VLOOKUP(I39,'Bilgi Girişi'!$C$60:$L$178,2,FALSE))</f>
        <v>0</v>
      </c>
      <c r="I39" s="142">
        <f>IF(ISERROR(VLOOKUP(B39,'Çeşitli Ödemeler Bordro'!G10:T26,4,FALSE)),0,VLOOKUP(B39,'Çeşitli Ödemeler Bordro'!G10:T26,4,FALSE))</f>
        <v>0</v>
      </c>
      <c r="J39" s="143"/>
      <c r="K39" s="5">
        <f>IF(ISERROR(VLOOKUP(B39,'Çeşitli Ödemeler Bordro'!$G$8:$T$23,11,FALSE)),0,VLOOKUP(B39,'Çeşitli Ödemeler Bordro'!$G$8:$T$23,11,FALSE))</f>
        <v>0</v>
      </c>
    </row>
    <row r="40" spans="2:11" ht="21">
      <c r="B40" s="56"/>
      <c r="C40" s="52">
        <f t="shared" si="1"/>
        <v>0</v>
      </c>
      <c r="D40" s="51">
        <f>IF(ISERROR(VLOOKUP(B40,'Bilgi Girişi'!$B$60:$L$178,6,FALSE)),0,VLOOKUP(B40,'Bilgi Girişi'!$B$60:$L$178,6,FALSE))</f>
        <v>0</v>
      </c>
      <c r="F40" s="53">
        <f t="shared" si="0"/>
        <v>0</v>
      </c>
      <c r="G40" s="54">
        <f>IF(ISERROR(VLOOKUP(I40,'Bilgi Girişi'!$C$60:$L$178,7,FALSE)),0,VLOOKUP(I40,'Bilgi Girişi'!$C$60:$L$178,7,FALSE))</f>
        <v>0</v>
      </c>
      <c r="H40" s="54">
        <f>IF(ISERROR(VLOOKUP(I40,'Bilgi Girişi'!$C$60:$L$178,2,FALSE)),0,VLOOKUP(I40,'Bilgi Girişi'!$C$60:$L$178,2,FALSE))</f>
        <v>0</v>
      </c>
      <c r="I40" s="142">
        <f>IF(ISERROR(VLOOKUP(B40,'Çeşitli Ödemeler Bordro'!G11:T27,4,FALSE)),0,VLOOKUP(B40,'Çeşitli Ödemeler Bordro'!G11:T27,4,FALSE))</f>
        <v>0</v>
      </c>
      <c r="J40" s="143"/>
      <c r="K40" s="5">
        <f>IF(ISERROR(VLOOKUP(B40,'Çeşitli Ödemeler Bordro'!$G$8:$T$23,11,FALSE)),0,VLOOKUP(B40,'Çeşitli Ödemeler Bordro'!$G$8:$T$23,11,FALSE))</f>
        <v>0</v>
      </c>
    </row>
    <row r="41" spans="2:11" ht="21">
      <c r="B41" s="56"/>
      <c r="C41" s="52">
        <f t="shared" si="1"/>
        <v>0</v>
      </c>
      <c r="D41" s="51">
        <f>IF(ISERROR(VLOOKUP(B41,'Bilgi Girişi'!$B$60:$L$178,6,FALSE)),0,VLOOKUP(B41,'Bilgi Girişi'!$B$60:$L$178,6,FALSE))</f>
        <v>0</v>
      </c>
      <c r="F41" s="53">
        <f t="shared" si="0"/>
        <v>0</v>
      </c>
      <c r="G41" s="54">
        <f>IF(ISERROR(VLOOKUP(I41,'Bilgi Girişi'!$C$60:$L$178,7,FALSE)),0,VLOOKUP(I41,'Bilgi Girişi'!$C$60:$L$178,7,FALSE))</f>
        <v>0</v>
      </c>
      <c r="H41" s="54">
        <f>IF(ISERROR(VLOOKUP(I41,'Bilgi Girişi'!$C$60:$L$178,2,FALSE)),0,VLOOKUP(I41,'Bilgi Girişi'!$C$60:$L$178,2,FALSE))</f>
        <v>0</v>
      </c>
      <c r="I41" s="142">
        <f>IF(ISERROR(VLOOKUP(B41,'Çeşitli Ödemeler Bordro'!G12:T28,4,FALSE)),0,VLOOKUP(B41,'Çeşitli Ödemeler Bordro'!G12:T28,4,FALSE))</f>
        <v>0</v>
      </c>
      <c r="J41" s="143"/>
      <c r="K41" s="5">
        <f>IF(ISERROR(VLOOKUP(B41,'Çeşitli Ödemeler Bordro'!$G$8:$T$23,11,FALSE)),0,VLOOKUP(B41,'Çeşitli Ödemeler Bordro'!$G$8:$T$23,11,FALSE))</f>
        <v>0</v>
      </c>
    </row>
    <row r="42" spans="2:11" ht="21">
      <c r="B42" s="56"/>
      <c r="C42" s="52">
        <f t="shared" si="1"/>
        <v>0</v>
      </c>
      <c r="D42" s="51">
        <f>IF(ISERROR(VLOOKUP(B42,'Bilgi Girişi'!$B$60:$L$178,6,FALSE)),0,VLOOKUP(B42,'Bilgi Girişi'!$B$60:$L$178,6,FALSE))</f>
        <v>0</v>
      </c>
      <c r="F42" s="53">
        <f t="shared" si="0"/>
        <v>0</v>
      </c>
      <c r="G42" s="54">
        <f>IF(ISERROR(VLOOKUP(I42,'Bilgi Girişi'!$C$60:$L$178,7,FALSE)),0,VLOOKUP(I42,'Bilgi Girişi'!$C$60:$L$178,7,FALSE))</f>
        <v>0</v>
      </c>
      <c r="H42" s="54">
        <f>IF(ISERROR(VLOOKUP(I42,'Bilgi Girişi'!$C$60:$L$178,2,FALSE)),0,VLOOKUP(I42,'Bilgi Girişi'!$C$60:$L$178,2,FALSE))</f>
        <v>0</v>
      </c>
      <c r="I42" s="142">
        <f>IF(ISERROR(VLOOKUP(B42,'Çeşitli Ödemeler Bordro'!G13:T29,4,FALSE)),0,VLOOKUP(B42,'Çeşitli Ödemeler Bordro'!G13:T29,4,FALSE))</f>
        <v>0</v>
      </c>
      <c r="J42" s="143"/>
      <c r="K42" s="5">
        <f>IF(ISERROR(VLOOKUP(B42,'Çeşitli Ödemeler Bordro'!$G$8:$T$23,11,FALSE)),0,VLOOKUP(B42,'Çeşitli Ödemeler Bordro'!$G$8:$T$23,11,FALSE))</f>
        <v>0</v>
      </c>
    </row>
    <row r="43" spans="2:11" ht="21">
      <c r="B43" s="56"/>
      <c r="C43" s="52">
        <f t="shared" si="1"/>
        <v>0</v>
      </c>
      <c r="D43" s="51">
        <f>IF(ISERROR(VLOOKUP(B43,'Bilgi Girişi'!$B$60:$L$178,6,FALSE)),0,VLOOKUP(B43,'Bilgi Girişi'!$B$60:$L$178,6,FALSE))</f>
        <v>0</v>
      </c>
      <c r="F43" s="53">
        <f t="shared" si="0"/>
        <v>0</v>
      </c>
      <c r="G43" s="54">
        <f>IF(ISERROR(VLOOKUP(I43,'Bilgi Girişi'!$C$60:$L$178,7,FALSE)),0,VLOOKUP(I43,'Bilgi Girişi'!$C$60:$L$178,7,FALSE))</f>
        <v>0</v>
      </c>
      <c r="H43" s="54">
        <f>IF(ISERROR(VLOOKUP(I43,'Bilgi Girişi'!$C$60:$L$178,2,FALSE)),0,VLOOKUP(I43,'Bilgi Girişi'!$C$60:$L$178,2,FALSE))</f>
        <v>0</v>
      </c>
      <c r="I43" s="142">
        <f>IF(ISERROR(VLOOKUP(B43,'Çeşitli Ödemeler Bordro'!G14:T30,4,FALSE)),0,VLOOKUP(B43,'Çeşitli Ödemeler Bordro'!G14:T30,4,FALSE))</f>
        <v>0</v>
      </c>
      <c r="J43" s="143"/>
      <c r="K43" s="5">
        <f>IF(ISERROR(VLOOKUP(B43,'Çeşitli Ödemeler Bordro'!$G$8:$T$23,11,FALSE)),0,VLOOKUP(B43,'Çeşitli Ödemeler Bordro'!$G$8:$T$23,11,FALSE))</f>
        <v>0</v>
      </c>
    </row>
    <row r="44" spans="2:11" ht="21">
      <c r="B44" s="56"/>
      <c r="C44" s="52">
        <f t="shared" si="1"/>
        <v>0</v>
      </c>
      <c r="D44" s="51">
        <f>IF(ISERROR(VLOOKUP(B44,'Bilgi Girişi'!$B$60:$L$178,6,FALSE)),0,VLOOKUP(B44,'Bilgi Girişi'!$B$60:$L$178,6,FALSE))</f>
        <v>0</v>
      </c>
      <c r="F44" s="53">
        <f aca="true" t="shared" si="2" ref="F44:F52">IF(K44&gt;0,F43+1,0)</f>
        <v>0</v>
      </c>
      <c r="G44" s="54">
        <f>IF(ISERROR(VLOOKUP(I44,'Bilgi Girişi'!$C$60:$L$178,7,FALSE)),0,VLOOKUP(I44,'Bilgi Girişi'!$C$60:$L$178,7,FALSE))</f>
        <v>0</v>
      </c>
      <c r="H44" s="54">
        <f>IF(ISERROR(VLOOKUP(I44,'Bilgi Girişi'!$C$60:$L$178,2,FALSE)),0,VLOOKUP(I44,'Bilgi Girişi'!$C$60:$L$178,2,FALSE))</f>
        <v>0</v>
      </c>
      <c r="I44" s="142">
        <f>IF(ISERROR(VLOOKUP(B44,'Çeşitli Ödemeler Bordro'!G15:T31,4,FALSE)),0,VLOOKUP(B44,'Çeşitli Ödemeler Bordro'!G15:T31,4,FALSE))</f>
        <v>0</v>
      </c>
      <c r="J44" s="143"/>
      <c r="K44" s="5">
        <f>IF(ISERROR(VLOOKUP(B44,'Çeşitli Ödemeler Bordro'!$G$8:$T$23,11,FALSE)),0,VLOOKUP(B44,'Çeşitli Ödemeler Bordro'!$G$8:$T$23,11,FALSE))</f>
        <v>0</v>
      </c>
    </row>
    <row r="45" spans="2:11" ht="21">
      <c r="B45" s="56"/>
      <c r="C45" s="52">
        <f t="shared" si="1"/>
        <v>0</v>
      </c>
      <c r="D45" s="51">
        <f>IF(ISERROR(VLOOKUP(B45,'Bilgi Girişi'!$B$60:$L$178,6,FALSE)),0,VLOOKUP(B45,'Bilgi Girişi'!$B$60:$L$178,6,FALSE))</f>
        <v>0</v>
      </c>
      <c r="F45" s="53">
        <f t="shared" si="2"/>
        <v>0</v>
      </c>
      <c r="G45" s="54">
        <f>IF(ISERROR(VLOOKUP(I45,'Bilgi Girişi'!$C$60:$L$178,7,FALSE)),0,VLOOKUP(I45,'Bilgi Girişi'!$C$60:$L$178,7,FALSE))</f>
        <v>0</v>
      </c>
      <c r="H45" s="54">
        <f>IF(ISERROR(VLOOKUP(I45,'Bilgi Girişi'!$C$60:$L$178,2,FALSE)),0,VLOOKUP(I45,'Bilgi Girişi'!$C$60:$L$178,2,FALSE))</f>
        <v>0</v>
      </c>
      <c r="I45" s="142">
        <f>IF(ISERROR(VLOOKUP(B45,'Çeşitli Ödemeler Bordro'!G16:T32,4,FALSE)),0,VLOOKUP(B45,'Çeşitli Ödemeler Bordro'!G16:T32,4,FALSE))</f>
        <v>0</v>
      </c>
      <c r="J45" s="143"/>
      <c r="K45" s="5">
        <f>IF(ISERROR(VLOOKUP(B45,'Çeşitli Ödemeler Bordro'!$G$8:$T$23,11,FALSE)),0,VLOOKUP(B45,'Çeşitli Ödemeler Bordro'!$G$8:$T$23,11,FALSE))</f>
        <v>0</v>
      </c>
    </row>
    <row r="46" spans="2:11" ht="21">
      <c r="B46" s="56"/>
      <c r="C46" s="52">
        <f t="shared" si="1"/>
        <v>0</v>
      </c>
      <c r="D46" s="51">
        <f>IF(ISERROR(VLOOKUP(B46,'Bilgi Girişi'!$B$60:$L$178,6,FALSE)),0,VLOOKUP(B46,'Bilgi Girişi'!$B$60:$L$178,6,FALSE))</f>
        <v>0</v>
      </c>
      <c r="F46" s="53">
        <f t="shared" si="2"/>
        <v>0</v>
      </c>
      <c r="G46" s="54">
        <f>IF(ISERROR(VLOOKUP(I46,'Bilgi Girişi'!$C$60:$L$178,7,FALSE)),0,VLOOKUP(I46,'Bilgi Girişi'!$C$60:$L$178,7,FALSE))</f>
        <v>0</v>
      </c>
      <c r="H46" s="54">
        <f>IF(ISERROR(VLOOKUP(I46,'Bilgi Girişi'!$C$60:$L$178,2,FALSE)),0,VLOOKUP(I46,'Bilgi Girişi'!$C$60:$L$178,2,FALSE))</f>
        <v>0</v>
      </c>
      <c r="I46" s="142">
        <f>IF(ISERROR(VLOOKUP(B46,'Çeşitli Ödemeler Bordro'!G17:T33,4,FALSE)),0,VLOOKUP(B46,'Çeşitli Ödemeler Bordro'!G17:T33,4,FALSE))</f>
        <v>0</v>
      </c>
      <c r="J46" s="143"/>
      <c r="K46" s="5">
        <f>IF(ISERROR(VLOOKUP(B46,'Çeşitli Ödemeler Bordro'!$G$8:$T$23,11,FALSE)),0,VLOOKUP(B46,'Çeşitli Ödemeler Bordro'!$G$8:$T$23,11,FALSE))</f>
        <v>0</v>
      </c>
    </row>
    <row r="47" spans="2:11" ht="21">
      <c r="B47" s="56"/>
      <c r="C47" s="52">
        <f t="shared" si="1"/>
        <v>0</v>
      </c>
      <c r="D47" s="51">
        <f>IF(ISERROR(VLOOKUP(B47,'Bilgi Girişi'!$B$60:$L$178,6,FALSE)),0,VLOOKUP(B47,'Bilgi Girişi'!$B$60:$L$178,6,FALSE))</f>
        <v>0</v>
      </c>
      <c r="F47" s="53">
        <f t="shared" si="2"/>
        <v>0</v>
      </c>
      <c r="G47" s="54">
        <f>IF(ISERROR(VLOOKUP(I47,'Bilgi Girişi'!$C$60:$L$178,7,FALSE)),0,VLOOKUP(I47,'Bilgi Girişi'!$C$60:$L$178,7,FALSE))</f>
        <v>0</v>
      </c>
      <c r="H47" s="54">
        <f>IF(ISERROR(VLOOKUP(I47,'Bilgi Girişi'!$C$60:$L$178,2,FALSE)),0,VLOOKUP(I47,'Bilgi Girişi'!$C$60:$L$178,2,FALSE))</f>
        <v>0</v>
      </c>
      <c r="I47" s="142">
        <f>IF(ISERROR(VLOOKUP(B47,'Çeşitli Ödemeler Bordro'!G18:T34,4,FALSE)),0,VLOOKUP(B47,'Çeşitli Ödemeler Bordro'!G18:T34,4,FALSE))</f>
        <v>0</v>
      </c>
      <c r="J47" s="143"/>
      <c r="K47" s="5">
        <f>IF(ISERROR(VLOOKUP(B47,'Çeşitli Ödemeler Bordro'!$G$8:$T$23,11,FALSE)),0,VLOOKUP(B47,'Çeşitli Ödemeler Bordro'!$G$8:$T$23,11,FALSE))</f>
        <v>0</v>
      </c>
    </row>
    <row r="48" spans="2:11" ht="21">
      <c r="B48" s="56"/>
      <c r="C48" s="52">
        <f t="shared" si="1"/>
        <v>0</v>
      </c>
      <c r="D48" s="51">
        <f>IF(ISERROR(VLOOKUP(B48,'Bilgi Girişi'!$B$60:$L$178,6,FALSE)),0,VLOOKUP(B48,'Bilgi Girişi'!$B$60:$L$178,6,FALSE))</f>
        <v>0</v>
      </c>
      <c r="F48" s="53">
        <f t="shared" si="2"/>
        <v>0</v>
      </c>
      <c r="G48" s="54">
        <f>IF(ISERROR(VLOOKUP(I48,'Bilgi Girişi'!$C$60:$L$178,7,FALSE)),0,VLOOKUP(I48,'Bilgi Girişi'!$C$60:$L$178,7,FALSE))</f>
        <v>0</v>
      </c>
      <c r="H48" s="54">
        <f>IF(ISERROR(VLOOKUP(I48,'Bilgi Girişi'!$C$60:$L$178,2,FALSE)),0,VLOOKUP(I48,'Bilgi Girişi'!$C$60:$L$178,2,FALSE))</f>
        <v>0</v>
      </c>
      <c r="I48" s="142">
        <f>IF(ISERROR(VLOOKUP(B48,'Çeşitli Ödemeler Bordro'!G19:T35,4,FALSE)),0,VLOOKUP(B48,'Çeşitli Ödemeler Bordro'!G19:T35,4,FALSE))</f>
        <v>0</v>
      </c>
      <c r="J48" s="143"/>
      <c r="K48" s="5">
        <f>IF(ISERROR(VLOOKUP(B48,'Çeşitli Ödemeler Bordro'!$G$8:$T$23,11,FALSE)),0,VLOOKUP(B48,'Çeşitli Ödemeler Bordro'!$G$8:$T$23,11,FALSE))</f>
        <v>0</v>
      </c>
    </row>
    <row r="49" spans="2:11" ht="21">
      <c r="B49" s="56"/>
      <c r="C49" s="52">
        <f t="shared" si="1"/>
        <v>0</v>
      </c>
      <c r="D49" s="51">
        <f>IF(ISERROR(VLOOKUP(B49,'Bilgi Girişi'!$B$60:$L$178,6,FALSE)),0,VLOOKUP(B49,'Bilgi Girişi'!$B$60:$L$178,6,FALSE))</f>
        <v>0</v>
      </c>
      <c r="F49" s="53">
        <f t="shared" si="2"/>
        <v>0</v>
      </c>
      <c r="G49" s="54">
        <f>IF(ISERROR(VLOOKUP(I49,'Bilgi Girişi'!$C$60:$L$178,7,FALSE)),0,VLOOKUP(I49,'Bilgi Girişi'!$C$60:$L$178,7,FALSE))</f>
        <v>0</v>
      </c>
      <c r="H49" s="54">
        <f>IF(ISERROR(VLOOKUP(I49,'Bilgi Girişi'!$C$60:$L$178,2,FALSE)),0,VLOOKUP(I49,'Bilgi Girişi'!$C$60:$L$178,2,FALSE))</f>
        <v>0</v>
      </c>
      <c r="I49" s="142">
        <f>IF(ISERROR(VLOOKUP(B49,'Çeşitli Ödemeler Bordro'!G20:T36,4,FALSE)),0,VLOOKUP(B49,'Çeşitli Ödemeler Bordro'!G20:T36,4,FALSE))</f>
        <v>0</v>
      </c>
      <c r="J49" s="143"/>
      <c r="K49" s="5">
        <f>IF(ISERROR(VLOOKUP(B49,'Çeşitli Ödemeler Bordro'!$G$8:$T$23,11,FALSE)),0,VLOOKUP(B49,'Çeşitli Ödemeler Bordro'!$G$8:$T$23,11,FALSE))</f>
        <v>0</v>
      </c>
    </row>
    <row r="50" spans="2:11" ht="21">
      <c r="B50" s="56"/>
      <c r="C50" s="52">
        <f t="shared" si="1"/>
        <v>0</v>
      </c>
      <c r="D50" s="51">
        <f>IF(ISERROR(VLOOKUP(B50,'Bilgi Girişi'!$B$60:$L$178,6,FALSE)),0,VLOOKUP(B50,'Bilgi Girişi'!$B$60:$L$178,6,FALSE))</f>
        <v>0</v>
      </c>
      <c r="F50" s="53">
        <f t="shared" si="2"/>
        <v>0</v>
      </c>
      <c r="G50" s="54">
        <f>IF(ISERROR(VLOOKUP(I50,'Bilgi Girişi'!$C$60:$L$178,7,FALSE)),0,VLOOKUP(I50,'Bilgi Girişi'!$C$60:$L$178,7,FALSE))</f>
        <v>0</v>
      </c>
      <c r="H50" s="54">
        <f>IF(ISERROR(VLOOKUP(I50,'Bilgi Girişi'!$C$60:$L$178,2,FALSE)),0,VLOOKUP(I50,'Bilgi Girişi'!$C$60:$L$178,2,FALSE))</f>
        <v>0</v>
      </c>
      <c r="I50" s="142">
        <f>IF(ISERROR(VLOOKUP(B50,'Çeşitli Ödemeler Bordro'!G21:T37,4,FALSE)),0,VLOOKUP(B50,'Çeşitli Ödemeler Bordro'!G21:T37,4,FALSE))</f>
        <v>0</v>
      </c>
      <c r="J50" s="143"/>
      <c r="K50" s="5">
        <f>IF(ISERROR(VLOOKUP(B50,'Çeşitli Ödemeler Bordro'!$G$8:$T$23,11,FALSE)),0,VLOOKUP(B50,'Çeşitli Ödemeler Bordro'!$G$8:$T$23,11,FALSE))</f>
        <v>0</v>
      </c>
    </row>
    <row r="51" spans="2:11" ht="21">
      <c r="B51" s="56"/>
      <c r="C51" s="52">
        <f t="shared" si="1"/>
        <v>0</v>
      </c>
      <c r="D51" s="51">
        <f>IF(ISERROR(VLOOKUP(B51,'Bilgi Girişi'!$B$60:$L$178,6,FALSE)),0,VLOOKUP(B51,'Bilgi Girişi'!$B$60:$L$178,6,FALSE))</f>
        <v>0</v>
      </c>
      <c r="F51" s="53">
        <f t="shared" si="2"/>
        <v>0</v>
      </c>
      <c r="G51" s="54">
        <f>IF(ISERROR(VLOOKUP(I51,'Bilgi Girişi'!$C$60:$L$178,7,FALSE)),0,VLOOKUP(I51,'Bilgi Girişi'!$C$60:$L$178,7,FALSE))</f>
        <v>0</v>
      </c>
      <c r="H51" s="54">
        <f>IF(ISERROR(VLOOKUP(I51,'Bilgi Girişi'!$C$60:$L$178,2,FALSE)),0,VLOOKUP(I51,'Bilgi Girişi'!$C$60:$L$178,2,FALSE))</f>
        <v>0</v>
      </c>
      <c r="I51" s="142">
        <f>IF(ISERROR(VLOOKUP(B51,'Çeşitli Ödemeler Bordro'!G22:T38,4,FALSE)),0,VLOOKUP(B51,'Çeşitli Ödemeler Bordro'!G22:T38,4,FALSE))</f>
        <v>0</v>
      </c>
      <c r="J51" s="143"/>
      <c r="K51" s="5">
        <f>IF(ISERROR(VLOOKUP(B51,'Çeşitli Ödemeler Bordro'!$G$8:$T$23,11,FALSE)),0,VLOOKUP(B51,'Çeşitli Ödemeler Bordro'!$G$8:$T$23,11,FALSE))</f>
        <v>0</v>
      </c>
    </row>
    <row r="52" spans="2:11" ht="21">
      <c r="B52" s="56"/>
      <c r="C52" s="52">
        <f t="shared" si="1"/>
        <v>0</v>
      </c>
      <c r="D52" s="51">
        <f>IF(ISERROR(VLOOKUP(B52,'Bilgi Girişi'!$B$60:$L$178,6,FALSE)),0,VLOOKUP(B52,'Bilgi Girişi'!$B$60:$L$178,6,FALSE))</f>
        <v>0</v>
      </c>
      <c r="F52" s="53">
        <f t="shared" si="2"/>
        <v>0</v>
      </c>
      <c r="G52" s="54">
        <f>IF(ISERROR(VLOOKUP(I52,'Bilgi Girişi'!$C$60:$L$178,7,FALSE)),0,VLOOKUP(I52,'Bilgi Girişi'!$C$60:$L$178,7,FALSE))</f>
        <v>0</v>
      </c>
      <c r="H52" s="54">
        <f>IF(ISERROR(VLOOKUP(I52,'Bilgi Girişi'!$C$60:$L$178,2,FALSE)),0,VLOOKUP(I52,'Bilgi Girişi'!$C$60:$L$178,2,FALSE))</f>
        <v>0</v>
      </c>
      <c r="I52" s="142">
        <f>IF(ISERROR(VLOOKUP(B52,'Çeşitli Ödemeler Bordro'!G23:T39,4,FALSE)),0,VLOOKUP(B52,'Çeşitli Ödemeler Bordro'!G23:T39,4,FALSE))</f>
        <v>0</v>
      </c>
      <c r="J52" s="143"/>
      <c r="K52" s="5">
        <f>IF(ISERROR(VLOOKUP(B52,'Çeşitli Ödemeler Bordro'!$G$8:$T$23,11,FALSE)),0,VLOOKUP(B52,'Çeşitli Ödemeler Bordro'!$G$8:$T$23,11,FALSE))</f>
        <v>0</v>
      </c>
    </row>
    <row r="53" spans="6:11" ht="24.75" customHeight="1">
      <c r="F53" s="172" t="s">
        <v>15</v>
      </c>
      <c r="G53" s="173"/>
      <c r="H53" s="173"/>
      <c r="I53" s="173"/>
      <c r="J53" s="174"/>
      <c r="K53" s="55">
        <f>SUM(K37:K43)</f>
        <v>0</v>
      </c>
    </row>
    <row r="54" ht="21.75" customHeight="1"/>
    <row r="55" spans="6:11" ht="18" customHeight="1">
      <c r="F55" s="176" t="s">
        <v>16</v>
      </c>
      <c r="G55" s="176"/>
      <c r="H55" s="176"/>
      <c r="J55" s="176" t="s">
        <v>17</v>
      </c>
      <c r="K55" s="176"/>
    </row>
    <row r="57" spans="6:11" ht="19.5" customHeight="1">
      <c r="F57" s="175">
        <f>+'Çeşitli Ödemeler Bordro'!S28</f>
        <v>0</v>
      </c>
      <c r="G57" s="176"/>
      <c r="H57" s="176"/>
      <c r="J57" s="177">
        <f>IF(ISERROR(VLOOKUP($K$27,Birimler!$C$3:$S$82,16,FALSE)),0,VLOOKUP($K$27,Birimler!$C$3:$S$82,16,FALSE))</f>
        <v>0</v>
      </c>
      <c r="K57" s="177"/>
    </row>
    <row r="58" spans="6:11" ht="13.5" customHeight="1">
      <c r="F58" s="175">
        <f>+'Çeşitli Ödemeler Bordro'!S29</f>
        <v>0</v>
      </c>
      <c r="G58" s="176"/>
      <c r="H58" s="176"/>
      <c r="J58" s="177">
        <f>IF(ISERROR(VLOOKUP($K$27,Birimler!$C$3:$S$82,17,FALSE)),0,VLOOKUP($K$27,Birimler!$C$3:$S$82,17,FALSE))</f>
        <v>0</v>
      </c>
      <c r="K58" s="177"/>
    </row>
  </sheetData>
  <sheetProtection/>
  <mergeCells count="39">
    <mergeCell ref="F57:H57"/>
    <mergeCell ref="F58:H58"/>
    <mergeCell ref="F55:H55"/>
    <mergeCell ref="J55:K55"/>
    <mergeCell ref="J57:K57"/>
    <mergeCell ref="J58:K58"/>
    <mergeCell ref="F53:J53"/>
    <mergeCell ref="I44:J44"/>
    <mergeCell ref="I45:J45"/>
    <mergeCell ref="I52:J52"/>
    <mergeCell ref="I46:J46"/>
    <mergeCell ref="I47:J47"/>
    <mergeCell ref="I48:J48"/>
    <mergeCell ref="I49:J49"/>
    <mergeCell ref="I50:J50"/>
    <mergeCell ref="I51:J51"/>
    <mergeCell ref="K31:K33"/>
    <mergeCell ref="F33:G33"/>
    <mergeCell ref="H33:I33"/>
    <mergeCell ref="I36:J36"/>
    <mergeCell ref="I37:J37"/>
    <mergeCell ref="I38:J38"/>
    <mergeCell ref="F31:I31"/>
    <mergeCell ref="J31:J33"/>
    <mergeCell ref="F25:K25"/>
    <mergeCell ref="F26:I26"/>
    <mergeCell ref="J26:K26"/>
    <mergeCell ref="G27:I27"/>
    <mergeCell ref="J28:J30"/>
    <mergeCell ref="K28:K30"/>
    <mergeCell ref="F30:I30"/>
    <mergeCell ref="F28:I28"/>
    <mergeCell ref="F29:I29"/>
    <mergeCell ref="I39:J39"/>
    <mergeCell ref="I40:J40"/>
    <mergeCell ref="I41:J41"/>
    <mergeCell ref="I42:J42"/>
    <mergeCell ref="I43:J43"/>
    <mergeCell ref="F32:I32"/>
  </mergeCells>
  <conditionalFormatting sqref="C38">
    <cfRule type="cellIs" priority="2" dxfId="11" operator="lessThan" stopIfTrue="1">
      <formula>"Kontrol Et İşyeri Farklı"</formula>
    </cfRule>
  </conditionalFormatting>
  <conditionalFormatting sqref="C39:C52">
    <cfRule type="cellIs" priority="1" dxfId="11" operator="lessThan" stopIfTrue="1">
      <formula>"Kontrol Et İşyeri Farklı"</formula>
    </cfRule>
  </conditionalFormatting>
  <dataValidations count="2">
    <dataValidation type="list" allowBlank="1" showInputMessage="1" showErrorMessage="1" sqref="G27:I27">
      <formula1>$G$2:$G$22</formula1>
    </dataValidation>
    <dataValidation type="list" allowBlank="1" showInputMessage="1" showErrorMessage="1" sqref="B37:B52">
      <formula1>$B$2:$B$17</formula1>
    </dataValidation>
  </dataValidations>
  <printOptions/>
  <pageMargins left="0.75" right="0.75" top="1" bottom="1" header="0.5" footer="0.5"/>
  <pageSetup horizontalDpi="600" verticalDpi="6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H30"/>
  <sheetViews>
    <sheetView showZeros="0" zoomScalePageLayoutView="0" workbookViewId="0" topLeftCell="A1">
      <selection activeCell="E12" sqref="E12"/>
    </sheetView>
  </sheetViews>
  <sheetFormatPr defaultColWidth="9.00390625" defaultRowHeight="12.75"/>
  <cols>
    <col min="1" max="1" width="9.125" style="45" customWidth="1"/>
    <col min="2" max="2" width="1.875" style="45" customWidth="1"/>
    <col min="3" max="3" width="5.375" style="45" customWidth="1"/>
    <col min="4" max="4" width="25.25390625" style="45" customWidth="1"/>
    <col min="5" max="5" width="36.125" style="63" customWidth="1"/>
    <col min="6" max="6" width="22.875" style="45" customWidth="1"/>
    <col min="7" max="7" width="21.00390625" style="45" customWidth="1"/>
    <col min="8" max="8" width="2.875" style="45" customWidth="1"/>
    <col min="9" max="16384" width="9.125" style="45" customWidth="1"/>
  </cols>
  <sheetData>
    <row r="2" spans="4:7" ht="15.75">
      <c r="D2" s="176" t="s">
        <v>34</v>
      </c>
      <c r="E2" s="176"/>
      <c r="F2" s="176"/>
      <c r="G2" s="176"/>
    </row>
    <row r="3" spans="4:7" ht="15.75">
      <c r="D3" s="176">
        <f>+'Çeşitli Ödemeler Bordro'!H5</f>
        <v>0</v>
      </c>
      <c r="E3" s="176"/>
      <c r="F3" s="176"/>
      <c r="G3" s="176"/>
    </row>
    <row r="4" spans="4:7" ht="21.75" customHeight="1">
      <c r="D4" s="176" t="s">
        <v>35</v>
      </c>
      <c r="E4" s="176"/>
      <c r="F4" s="176"/>
      <c r="G4" s="176"/>
    </row>
    <row r="5" spans="4:7" ht="8.25" customHeight="1">
      <c r="D5" s="63"/>
      <c r="F5" s="63"/>
      <c r="G5" s="63"/>
    </row>
    <row r="6" ht="15" customHeight="1"/>
    <row r="7" spans="3:8" ht="21.75" customHeight="1">
      <c r="C7" s="64" t="s">
        <v>36</v>
      </c>
      <c r="D7" s="64" t="s">
        <v>22</v>
      </c>
      <c r="E7" s="64" t="s">
        <v>37</v>
      </c>
      <c r="F7" s="64" t="s">
        <v>38</v>
      </c>
      <c r="G7" s="64" t="s">
        <v>39</v>
      </c>
      <c r="H7" s="65"/>
    </row>
    <row r="8" spans="3:8" ht="24.75" customHeight="1">
      <c r="C8" s="64">
        <f>+'Çeşitli Ödemeler Bordro'!G8</f>
        <v>1</v>
      </c>
      <c r="D8" s="66">
        <f>+'Çeşitli Ödemeler Bordro'!J8</f>
        <v>0</v>
      </c>
      <c r="E8" s="67">
        <f>IF(ISERROR(VLOOKUP(D8,'Bilgi Girişi'!$C$60:$N$83,11,FALSE)),0,VLOOKUP(D8,'Bilgi Girişi'!$C$60:$N$83,11,FALSE))</f>
        <v>0</v>
      </c>
      <c r="F8" s="67">
        <f>IF(ISERROR(VLOOKUP(D8,'Bilgi Girişi'!$C$60:$N$83,12,FALSE)),0,VLOOKUP(D8,'Bilgi Girişi'!$C$60:$N$83,12,FALSE))</f>
        <v>0</v>
      </c>
      <c r="G8" s="68">
        <f>+'Çeşitli Ödemeler Bordro'!S8</f>
        <v>0</v>
      </c>
      <c r="H8" s="65"/>
    </row>
    <row r="9" spans="3:8" ht="24.75" customHeight="1">
      <c r="C9" s="64">
        <f>+'Çeşitli Ödemeler Bordro'!G9</f>
        <v>0</v>
      </c>
      <c r="D9" s="66">
        <f>+'Çeşitli Ödemeler Bordro'!J9</f>
        <v>0</v>
      </c>
      <c r="E9" s="67">
        <f>IF(ISERROR(VLOOKUP(D9,'Bilgi Girişi'!$C$60:$N$83,11,FALSE)),0,VLOOKUP(D9,'Bilgi Girişi'!$C$60:$N$83,11,FALSE))</f>
        <v>0</v>
      </c>
      <c r="F9" s="67">
        <f>IF(ISERROR(VLOOKUP(D9,'Bilgi Girişi'!$C$60:$N$83,12,FALSE)),0,VLOOKUP(D9,'Bilgi Girişi'!$C$60:$N$83,12,FALSE))</f>
        <v>0</v>
      </c>
      <c r="G9" s="68">
        <f>+'Çeşitli Ödemeler Bordro'!S9</f>
        <v>0</v>
      </c>
      <c r="H9" s="65"/>
    </row>
    <row r="10" spans="3:8" ht="24.75" customHeight="1">
      <c r="C10" s="64">
        <f>+'Çeşitli Ödemeler Bordro'!G10</f>
        <v>0</v>
      </c>
      <c r="D10" s="66">
        <f>+'Çeşitli Ödemeler Bordro'!J10</f>
        <v>0</v>
      </c>
      <c r="E10" s="67">
        <f>IF(ISERROR(VLOOKUP(D10,'Bilgi Girişi'!$C$60:$N$83,11,FALSE)),0,VLOOKUP(D10,'Bilgi Girişi'!$C$60:$N$83,11,FALSE))</f>
        <v>0</v>
      </c>
      <c r="F10" s="67">
        <f>IF(ISERROR(VLOOKUP(D10,'Bilgi Girişi'!$C$60:$N$83,12,FALSE)),0,VLOOKUP(D10,'Bilgi Girişi'!$C$60:$N$83,12,FALSE))</f>
        <v>0</v>
      </c>
      <c r="G10" s="68">
        <f>+'Çeşitli Ödemeler Bordro'!S10</f>
        <v>0</v>
      </c>
      <c r="H10" s="65"/>
    </row>
    <row r="11" spans="3:8" ht="24.75" customHeight="1">
      <c r="C11" s="64">
        <f>+'Çeşitli Ödemeler Bordro'!G11</f>
        <v>0</v>
      </c>
      <c r="D11" s="66">
        <f>+'Çeşitli Ödemeler Bordro'!J11</f>
        <v>0</v>
      </c>
      <c r="E11" s="67">
        <f>IF(ISERROR(VLOOKUP(D11,'Bilgi Girişi'!$C$60:$N$83,11,FALSE)),0,VLOOKUP(D11,'Bilgi Girişi'!$C$60:$N$83,11,FALSE))</f>
        <v>0</v>
      </c>
      <c r="F11" s="67">
        <f>IF(ISERROR(VLOOKUP(D11,'Bilgi Girişi'!$C$60:$N$83,12,FALSE)),0,VLOOKUP(D11,'Bilgi Girişi'!$C$60:$N$83,12,FALSE))</f>
        <v>0</v>
      </c>
      <c r="G11" s="68">
        <f>+'Çeşitli Ödemeler Bordro'!S11</f>
        <v>0</v>
      </c>
      <c r="H11" s="65"/>
    </row>
    <row r="12" spans="3:8" ht="24.75" customHeight="1">
      <c r="C12" s="64">
        <f>+'Çeşitli Ödemeler Bordro'!G12</f>
        <v>0</v>
      </c>
      <c r="D12" s="66">
        <f>+'Çeşitli Ödemeler Bordro'!J12</f>
        <v>0</v>
      </c>
      <c r="E12" s="67">
        <f>IF(ISERROR(VLOOKUP(D12,'Bilgi Girişi'!$C$60:$N$83,11,FALSE)),0,VLOOKUP(D12,'Bilgi Girişi'!$C$60:$N$83,11,FALSE))</f>
        <v>0</v>
      </c>
      <c r="F12" s="67">
        <f>IF(ISERROR(VLOOKUP(D12,'Bilgi Girişi'!$C$60:$N$83,12,FALSE)),0,VLOOKUP(D12,'Bilgi Girişi'!$C$60:$N$83,12,FALSE))</f>
        <v>0</v>
      </c>
      <c r="G12" s="68">
        <f>+'Çeşitli Ödemeler Bordro'!S12</f>
        <v>0</v>
      </c>
      <c r="H12" s="65"/>
    </row>
    <row r="13" spans="3:8" ht="24.75" customHeight="1">
      <c r="C13" s="64">
        <f>+'Çeşitli Ödemeler Bordro'!G13</f>
        <v>0</v>
      </c>
      <c r="D13" s="66">
        <f>+'Çeşitli Ödemeler Bordro'!J13</f>
        <v>0</v>
      </c>
      <c r="E13" s="67">
        <f>IF(ISERROR(VLOOKUP(D13,'Bilgi Girişi'!$C$60:$N$83,11,FALSE)),0,VLOOKUP(D13,'Bilgi Girişi'!$C$60:$N$83,11,FALSE))</f>
        <v>0</v>
      </c>
      <c r="F13" s="67">
        <f>IF(ISERROR(VLOOKUP(D13,'Bilgi Girişi'!$C$60:$N$83,12,FALSE)),0,VLOOKUP(D13,'Bilgi Girişi'!$C$60:$N$83,12,FALSE))</f>
        <v>0</v>
      </c>
      <c r="G13" s="68">
        <f>+'Çeşitli Ödemeler Bordro'!S13</f>
        <v>0</v>
      </c>
      <c r="H13" s="65"/>
    </row>
    <row r="14" spans="3:8" ht="24.75" customHeight="1">
      <c r="C14" s="64">
        <f>+'Çeşitli Ödemeler Bordro'!G14</f>
        <v>0</v>
      </c>
      <c r="D14" s="66">
        <f>+'Çeşitli Ödemeler Bordro'!J14</f>
        <v>0</v>
      </c>
      <c r="E14" s="67">
        <f>IF(ISERROR(VLOOKUP(D14,'Bilgi Girişi'!$C$60:$N$83,11,FALSE)),0,VLOOKUP(D14,'Bilgi Girişi'!$C$60:$N$83,11,FALSE))</f>
        <v>0</v>
      </c>
      <c r="F14" s="67">
        <f>IF(ISERROR(VLOOKUP(D14,'Bilgi Girişi'!$C$60:$N$83,12,FALSE)),0,VLOOKUP(D14,'Bilgi Girişi'!$C$60:$N$83,12,FALSE))</f>
        <v>0</v>
      </c>
      <c r="G14" s="68">
        <f>+'Çeşitli Ödemeler Bordro'!S14</f>
        <v>0</v>
      </c>
      <c r="H14" s="65"/>
    </row>
    <row r="15" spans="3:8" ht="24.75" customHeight="1">
      <c r="C15" s="64">
        <f>+'Çeşitli Ödemeler Bordro'!G15</f>
        <v>0</v>
      </c>
      <c r="D15" s="66">
        <f>+'Çeşitli Ödemeler Bordro'!J15</f>
        <v>0</v>
      </c>
      <c r="E15" s="67">
        <f>IF(ISERROR(VLOOKUP(D15,'Bilgi Girişi'!$C$60:$N$83,11,FALSE)),0,VLOOKUP(D15,'Bilgi Girişi'!$C$60:$N$83,11,FALSE))</f>
        <v>0</v>
      </c>
      <c r="F15" s="67">
        <f>IF(ISERROR(VLOOKUP(D15,'Bilgi Girişi'!$C$60:$N$83,12,FALSE)),0,VLOOKUP(D15,'Bilgi Girişi'!$C$60:$N$83,12,FALSE))</f>
        <v>0</v>
      </c>
      <c r="G15" s="68">
        <f>+'Çeşitli Ödemeler Bordro'!S15</f>
        <v>0</v>
      </c>
      <c r="H15" s="65"/>
    </row>
    <row r="16" spans="3:8" ht="24.75" customHeight="1">
      <c r="C16" s="64">
        <f>+'Çeşitli Ödemeler Bordro'!G16</f>
        <v>0</v>
      </c>
      <c r="D16" s="66">
        <f>+'Çeşitli Ödemeler Bordro'!J16</f>
        <v>0</v>
      </c>
      <c r="E16" s="67">
        <f>IF(ISERROR(VLOOKUP(D16,'Bilgi Girişi'!$C$60:$N$83,11,FALSE)),0,VLOOKUP(D16,'Bilgi Girişi'!$C$60:$N$83,11,FALSE))</f>
        <v>0</v>
      </c>
      <c r="F16" s="67">
        <f>IF(ISERROR(VLOOKUP(D16,'Bilgi Girişi'!$C$60:$N$83,12,FALSE)),0,VLOOKUP(D16,'Bilgi Girişi'!$C$60:$N$83,12,FALSE))</f>
        <v>0</v>
      </c>
      <c r="G16" s="68">
        <f>+'Çeşitli Ödemeler Bordro'!S16</f>
        <v>0</v>
      </c>
      <c r="H16" s="65"/>
    </row>
    <row r="17" spans="3:8" ht="24.75" customHeight="1">
      <c r="C17" s="64">
        <f>+'Çeşitli Ödemeler Bordro'!G17</f>
        <v>0</v>
      </c>
      <c r="D17" s="66">
        <f>+'Çeşitli Ödemeler Bordro'!J17</f>
        <v>0</v>
      </c>
      <c r="E17" s="67">
        <f>IF(ISERROR(VLOOKUP(D17,'Bilgi Girişi'!$C$60:$N$83,11,FALSE)),0,VLOOKUP(D17,'Bilgi Girişi'!$C$60:$N$83,11,FALSE))</f>
        <v>0</v>
      </c>
      <c r="F17" s="67">
        <f>IF(ISERROR(VLOOKUP(D17,'Bilgi Girişi'!$C$60:$N$83,12,FALSE)),0,VLOOKUP(D17,'Bilgi Girişi'!$C$60:$N$83,12,FALSE))</f>
        <v>0</v>
      </c>
      <c r="G17" s="68">
        <f>+'Çeşitli Ödemeler Bordro'!S17</f>
        <v>0</v>
      </c>
      <c r="H17" s="65"/>
    </row>
    <row r="18" spans="3:8" ht="24.75" customHeight="1">
      <c r="C18" s="64">
        <f>+'Çeşitli Ödemeler Bordro'!G18</f>
        <v>0</v>
      </c>
      <c r="D18" s="66">
        <f>+'Çeşitli Ödemeler Bordro'!J18</f>
        <v>0</v>
      </c>
      <c r="E18" s="67">
        <f>IF(ISERROR(VLOOKUP(D18,'Bilgi Girişi'!$C$60:$N$83,11,FALSE)),0,VLOOKUP(D18,'Bilgi Girişi'!$C$60:$N$83,11,FALSE))</f>
        <v>0</v>
      </c>
      <c r="F18" s="67">
        <f>IF(ISERROR(VLOOKUP(D18,'Bilgi Girişi'!$C$60:$N$83,12,FALSE)),0,VLOOKUP(D18,'Bilgi Girişi'!$C$60:$N$83,12,FALSE))</f>
        <v>0</v>
      </c>
      <c r="G18" s="68">
        <f>+'Çeşitli Ödemeler Bordro'!S18</f>
        <v>0</v>
      </c>
      <c r="H18" s="65"/>
    </row>
    <row r="19" spans="3:8" ht="24.75" customHeight="1">
      <c r="C19" s="64">
        <f>+'Çeşitli Ödemeler Bordro'!G19</f>
        <v>0</v>
      </c>
      <c r="D19" s="66">
        <f>+'Çeşitli Ödemeler Bordro'!J19</f>
        <v>0</v>
      </c>
      <c r="E19" s="67">
        <f>IF(ISERROR(VLOOKUP(D19,'Bilgi Girişi'!$C$60:$N$83,11,FALSE)),0,VLOOKUP(D19,'Bilgi Girişi'!$C$60:$N$83,11,FALSE))</f>
        <v>0</v>
      </c>
      <c r="F19" s="67">
        <f>IF(ISERROR(VLOOKUP(D19,'Bilgi Girişi'!$C$60:$N$83,12,FALSE)),0,VLOOKUP(D19,'Bilgi Girişi'!$C$60:$N$83,12,FALSE))</f>
        <v>0</v>
      </c>
      <c r="G19" s="68">
        <f>+'Çeşitli Ödemeler Bordro'!S19</f>
        <v>0</v>
      </c>
      <c r="H19" s="65"/>
    </row>
    <row r="20" spans="3:8" ht="24.75" customHeight="1">
      <c r="C20" s="64">
        <f>+'Çeşitli Ödemeler Bordro'!G20</f>
        <v>0</v>
      </c>
      <c r="D20" s="66">
        <f>+'Çeşitli Ödemeler Bordro'!J20</f>
        <v>0</v>
      </c>
      <c r="E20" s="67">
        <f>IF(ISERROR(VLOOKUP(D20,'Bilgi Girişi'!$C$60:$N$83,11,FALSE)),0,VLOOKUP(D20,'Bilgi Girişi'!$C$60:$N$83,11,FALSE))</f>
        <v>0</v>
      </c>
      <c r="F20" s="67">
        <f>IF(ISERROR(VLOOKUP(D20,'Bilgi Girişi'!$C$60:$N$83,12,FALSE)),0,VLOOKUP(D20,'Bilgi Girişi'!$C$60:$N$83,12,FALSE))</f>
        <v>0</v>
      </c>
      <c r="G20" s="68">
        <f>+'Çeşitli Ödemeler Bordro'!S20</f>
        <v>0</v>
      </c>
      <c r="H20" s="65"/>
    </row>
    <row r="21" spans="3:8" ht="24.75" customHeight="1">
      <c r="C21" s="64">
        <f>+'Çeşitli Ödemeler Bordro'!G21</f>
        <v>0</v>
      </c>
      <c r="D21" s="66">
        <f>+'Çeşitli Ödemeler Bordro'!J21</f>
        <v>0</v>
      </c>
      <c r="E21" s="67">
        <f>IF(ISERROR(VLOOKUP(D21,'Bilgi Girişi'!$C$60:$N$83,11,FALSE)),0,VLOOKUP(D21,'Bilgi Girişi'!$C$60:$N$83,11,FALSE))</f>
        <v>0</v>
      </c>
      <c r="F21" s="67">
        <f>IF(ISERROR(VLOOKUP(D21,'Bilgi Girişi'!$C$60:$N$83,12,FALSE)),0,VLOOKUP(D21,'Bilgi Girişi'!$C$60:$N$83,12,FALSE))</f>
        <v>0</v>
      </c>
      <c r="G21" s="68">
        <f>+'Çeşitli Ödemeler Bordro'!S21</f>
        <v>0</v>
      </c>
      <c r="H21" s="65"/>
    </row>
    <row r="22" spans="3:8" ht="24.75" customHeight="1">
      <c r="C22" s="64">
        <f>+'Çeşitli Ödemeler Bordro'!G22</f>
        <v>0</v>
      </c>
      <c r="D22" s="66">
        <f>+'Çeşitli Ödemeler Bordro'!J22</f>
        <v>0</v>
      </c>
      <c r="E22" s="67">
        <f>IF(ISERROR(VLOOKUP(D22,'Bilgi Girişi'!$C$60:$N$83,11,FALSE)),0,VLOOKUP(D22,'Bilgi Girişi'!$C$60:$N$83,11,FALSE))</f>
        <v>0</v>
      </c>
      <c r="F22" s="67">
        <f>IF(ISERROR(VLOOKUP(D22,'Bilgi Girişi'!$C$60:$N$83,12,FALSE)),0,VLOOKUP(D22,'Bilgi Girişi'!$C$60:$N$83,12,FALSE))</f>
        <v>0</v>
      </c>
      <c r="G22" s="68">
        <f>+'Çeşitli Ödemeler Bordro'!S22</f>
        <v>0</v>
      </c>
      <c r="H22" s="65"/>
    </row>
    <row r="23" spans="3:8" ht="24.75" customHeight="1">
      <c r="C23" s="64">
        <f>+'Çeşitli Ödemeler Bordro'!G23</f>
        <v>0</v>
      </c>
      <c r="D23" s="66">
        <f>+'Çeşitli Ödemeler Bordro'!J23</f>
        <v>0</v>
      </c>
      <c r="E23" s="67">
        <f>IF(ISERROR(VLOOKUP(D23,'Bilgi Girişi'!$C$60:$N$83,11,FALSE)),0,VLOOKUP(D23,'Bilgi Girişi'!$C$60:$N$83,11,FALSE))</f>
        <v>0</v>
      </c>
      <c r="F23" s="67">
        <f>IF(ISERROR(VLOOKUP(D23,'Bilgi Girişi'!$C$60:$N$83,12,FALSE)),0,VLOOKUP(D23,'Bilgi Girişi'!$C$60:$N$83,12,FALSE))</f>
        <v>0</v>
      </c>
      <c r="G23" s="68">
        <f>+'Çeşitli Ödemeler Bordro'!S23</f>
        <v>0</v>
      </c>
      <c r="H23" s="65"/>
    </row>
    <row r="24" spans="3:7" ht="24.75" customHeight="1">
      <c r="C24" s="178" t="s">
        <v>40</v>
      </c>
      <c r="D24" s="178"/>
      <c r="E24" s="178"/>
      <c r="F24" s="178"/>
      <c r="G24" s="69">
        <f>SUM(G8:G23)</f>
        <v>0</v>
      </c>
    </row>
    <row r="25" spans="3:7" ht="15.75">
      <c r="C25" s="65"/>
      <c r="D25" s="70"/>
      <c r="E25" s="71"/>
      <c r="F25" s="72"/>
      <c r="G25" s="73"/>
    </row>
    <row r="26" spans="3:7" ht="15.75">
      <c r="C26" s="45" t="s">
        <v>41</v>
      </c>
      <c r="F26" s="74">
        <f ca="1">TODAY()</f>
        <v>43593</v>
      </c>
      <c r="G26" s="75"/>
    </row>
    <row r="27" spans="6:7" ht="15.75">
      <c r="F27" s="74"/>
      <c r="G27" s="75"/>
    </row>
    <row r="28" spans="4:8" ht="15.75">
      <c r="D28" s="45" t="s">
        <v>42</v>
      </c>
      <c r="F28" s="60"/>
      <c r="G28" s="76" t="s">
        <v>31</v>
      </c>
      <c r="H28" s="60"/>
    </row>
    <row r="29" spans="4:8" ht="15.75">
      <c r="D29" s="45">
        <f>IF(ISERROR(CONCATENATE(VLOOKUP(D3,Birimler!C3:S63,8,FALSE),"   ",(VLOOKUP(D3,Birimler!C3:S63,9,FALSE)))),0,CONCATENATE(VLOOKUP(D3,Birimler!C3:S63,8,FALSE),"   ",(VLOOKUP(D3,Birimler!C3:S63,9,FALSE))))</f>
        <v>0</v>
      </c>
      <c r="F29" s="60"/>
      <c r="G29" s="45">
        <f>+'Çeşitli Ödemeler Bordro'!S28</f>
        <v>0</v>
      </c>
      <c r="H29" s="60"/>
    </row>
    <row r="30" spans="4:8" ht="15.75">
      <c r="D30" s="45">
        <f>IF(ISERROR(VLOOKUP(D3,Birimler!C4:S64,10,FALSE)),0,VLOOKUP(D3,Birimler!C4:S64,10,FALSE))</f>
        <v>0</v>
      </c>
      <c r="F30" s="60"/>
      <c r="G30" s="45">
        <f>+'Çeşitli Ödemeler Bordro'!S29</f>
        <v>0</v>
      </c>
      <c r="H30" s="60"/>
    </row>
  </sheetData>
  <sheetProtection sheet="1"/>
  <mergeCells count="4">
    <mergeCell ref="D2:G2"/>
    <mergeCell ref="D3:G3"/>
    <mergeCell ref="D4:G4"/>
    <mergeCell ref="C24:F24"/>
  </mergeCells>
  <printOptions/>
  <pageMargins left="0.17" right="0.24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91" customWidth="1"/>
    <col min="2" max="2" width="8.125" style="91" customWidth="1"/>
    <col min="3" max="3" width="44.875" style="91" customWidth="1"/>
    <col min="4" max="4" width="20.75390625" style="91" bestFit="1" customWidth="1"/>
    <col min="5" max="5" width="1.875" style="91" customWidth="1"/>
    <col min="6" max="6" width="2.625" style="91" customWidth="1"/>
    <col min="7" max="7" width="27.25390625" style="123" customWidth="1"/>
    <col min="8" max="8" width="31.125" style="124" bestFit="1" customWidth="1"/>
    <col min="9" max="9" width="1.875" style="91" customWidth="1"/>
    <col min="10" max="10" width="20.625" style="125" customWidth="1"/>
    <col min="11" max="11" width="30.125" style="91" bestFit="1" customWidth="1"/>
    <col min="12" max="12" width="24.625" style="91" bestFit="1" customWidth="1"/>
    <col min="13" max="13" width="1.875" style="91" customWidth="1"/>
    <col min="14" max="14" width="10.75390625" style="91" bestFit="1" customWidth="1"/>
    <col min="15" max="15" width="25.25390625" style="91" bestFit="1" customWidth="1"/>
    <col min="16" max="16" width="22.25390625" style="91" bestFit="1" customWidth="1"/>
    <col min="17" max="17" width="1.875" style="91" customWidth="1"/>
    <col min="18" max="18" width="16.25390625" style="91" bestFit="1" customWidth="1"/>
    <col min="19" max="19" width="22.375" style="91" bestFit="1" customWidth="1"/>
    <col min="20" max="24" width="1.875" style="91" customWidth="1"/>
    <col min="25" max="16384" width="9.125" style="91" customWidth="1"/>
  </cols>
  <sheetData>
    <row r="1" spans="7:16" ht="30" customHeight="1">
      <c r="G1" s="179" t="s">
        <v>84</v>
      </c>
      <c r="H1" s="179"/>
      <c r="I1" s="92"/>
      <c r="J1" s="179" t="s">
        <v>42</v>
      </c>
      <c r="K1" s="179"/>
      <c r="L1" s="179"/>
      <c r="O1" s="180" t="s">
        <v>85</v>
      </c>
      <c r="P1" s="180"/>
    </row>
    <row r="2" spans="2:19" ht="30" customHeight="1">
      <c r="B2" s="93" t="s">
        <v>86</v>
      </c>
      <c r="C2" s="93" t="s">
        <v>87</v>
      </c>
      <c r="D2" s="94" t="s">
        <v>88</v>
      </c>
      <c r="E2" s="95"/>
      <c r="F2" s="96"/>
      <c r="G2" s="97" t="s">
        <v>13</v>
      </c>
      <c r="H2" s="98" t="s">
        <v>89</v>
      </c>
      <c r="I2" s="99"/>
      <c r="J2" s="100" t="s">
        <v>89</v>
      </c>
      <c r="K2" s="101" t="s">
        <v>13</v>
      </c>
      <c r="L2" s="101" t="s">
        <v>89</v>
      </c>
      <c r="M2" s="95"/>
      <c r="N2" s="101" t="s">
        <v>89</v>
      </c>
      <c r="O2" s="101" t="s">
        <v>13</v>
      </c>
      <c r="P2" s="101" t="s">
        <v>89</v>
      </c>
      <c r="Q2" s="95"/>
      <c r="R2" s="95" t="s">
        <v>96</v>
      </c>
      <c r="S2" s="95" t="s">
        <v>97</v>
      </c>
    </row>
    <row r="3" spans="2:19" ht="30" customHeight="1">
      <c r="B3" s="102">
        <v>1</v>
      </c>
      <c r="C3" s="103"/>
      <c r="D3" s="104"/>
      <c r="F3" s="105"/>
      <c r="G3" s="106"/>
      <c r="H3" s="107"/>
      <c r="J3" s="108"/>
      <c r="K3" s="109"/>
      <c r="L3" s="109"/>
      <c r="N3" s="109">
        <f>+J3</f>
        <v>0</v>
      </c>
      <c r="O3" s="109">
        <f>+K3</f>
        <v>0</v>
      </c>
      <c r="P3" s="109">
        <f>+L3</f>
        <v>0</v>
      </c>
      <c r="R3" s="91" t="s">
        <v>95</v>
      </c>
      <c r="S3" s="91" t="s">
        <v>90</v>
      </c>
    </row>
    <row r="4" spans="2:19" ht="30" customHeight="1">
      <c r="B4" s="102">
        <v>2</v>
      </c>
      <c r="C4" s="103"/>
      <c r="D4" s="104"/>
      <c r="F4" s="110"/>
      <c r="G4" s="106"/>
      <c r="H4" s="107"/>
      <c r="J4" s="108"/>
      <c r="K4" s="109"/>
      <c r="L4" s="109"/>
      <c r="N4" s="109">
        <f aca="true" t="shared" si="0" ref="N4:N51">+J4</f>
        <v>0</v>
      </c>
      <c r="O4" s="109">
        <f aca="true" t="shared" si="1" ref="O4:O51">+K4</f>
        <v>0</v>
      </c>
      <c r="P4" s="109">
        <f aca="true" t="shared" si="2" ref="P4:P51">+L4</f>
        <v>0</v>
      </c>
      <c r="S4" s="91" t="s">
        <v>90</v>
      </c>
    </row>
    <row r="5" spans="2:19" ht="30" customHeight="1">
      <c r="B5" s="102">
        <v>3</v>
      </c>
      <c r="C5" s="111"/>
      <c r="D5" s="104"/>
      <c r="F5" s="112"/>
      <c r="G5" s="106"/>
      <c r="H5" s="109"/>
      <c r="J5" s="108"/>
      <c r="K5" s="109"/>
      <c r="L5" s="109"/>
      <c r="N5" s="109">
        <f t="shared" si="0"/>
        <v>0</v>
      </c>
      <c r="O5" s="109">
        <f t="shared" si="1"/>
        <v>0</v>
      </c>
      <c r="P5" s="109">
        <f t="shared" si="2"/>
        <v>0</v>
      </c>
      <c r="S5" s="91" t="s">
        <v>90</v>
      </c>
    </row>
    <row r="6" spans="2:19" ht="30" customHeight="1">
      <c r="B6" s="102">
        <v>4</v>
      </c>
      <c r="C6" s="103"/>
      <c r="D6" s="104"/>
      <c r="F6" s="110"/>
      <c r="G6" s="106"/>
      <c r="H6" s="107"/>
      <c r="J6" s="108"/>
      <c r="K6" s="109"/>
      <c r="L6" s="109"/>
      <c r="N6" s="109">
        <f t="shared" si="0"/>
        <v>0</v>
      </c>
      <c r="O6" s="109">
        <f t="shared" si="1"/>
        <v>0</v>
      </c>
      <c r="P6" s="109">
        <f t="shared" si="2"/>
        <v>0</v>
      </c>
      <c r="S6" s="91" t="s">
        <v>90</v>
      </c>
    </row>
    <row r="7" spans="2:19" ht="30" customHeight="1">
      <c r="B7" s="102">
        <v>5</v>
      </c>
      <c r="C7" s="103"/>
      <c r="D7" s="104"/>
      <c r="F7" s="113"/>
      <c r="G7" s="106"/>
      <c r="H7" s="107"/>
      <c r="J7" s="108"/>
      <c r="K7" s="109"/>
      <c r="L7" s="109"/>
      <c r="N7" s="109">
        <f t="shared" si="0"/>
        <v>0</v>
      </c>
      <c r="O7" s="109">
        <f t="shared" si="1"/>
        <v>0</v>
      </c>
      <c r="P7" s="109">
        <f t="shared" si="2"/>
        <v>0</v>
      </c>
      <c r="S7" s="91" t="s">
        <v>90</v>
      </c>
    </row>
    <row r="8" spans="2:19" ht="30" customHeight="1">
      <c r="B8" s="102">
        <v>6</v>
      </c>
      <c r="C8" s="103"/>
      <c r="D8" s="104"/>
      <c r="F8" s="113"/>
      <c r="G8" s="106"/>
      <c r="H8" s="107"/>
      <c r="J8" s="108"/>
      <c r="K8" s="109"/>
      <c r="L8" s="109"/>
      <c r="N8" s="109">
        <f t="shared" si="0"/>
        <v>0</v>
      </c>
      <c r="O8" s="109">
        <f t="shared" si="1"/>
        <v>0</v>
      </c>
      <c r="P8" s="109">
        <f t="shared" si="2"/>
        <v>0</v>
      </c>
      <c r="S8" s="91" t="s">
        <v>90</v>
      </c>
    </row>
    <row r="9" spans="2:19" ht="30" customHeight="1">
      <c r="B9" s="102">
        <v>7</v>
      </c>
      <c r="C9" s="103"/>
      <c r="D9" s="104"/>
      <c r="F9" s="110"/>
      <c r="G9" s="106"/>
      <c r="H9" s="107"/>
      <c r="J9" s="108"/>
      <c r="K9" s="109"/>
      <c r="L9" s="109"/>
      <c r="N9" s="109">
        <f t="shared" si="0"/>
        <v>0</v>
      </c>
      <c r="O9" s="109">
        <f t="shared" si="1"/>
        <v>0</v>
      </c>
      <c r="P9" s="109">
        <f t="shared" si="2"/>
        <v>0</v>
      </c>
      <c r="S9" s="91" t="s">
        <v>90</v>
      </c>
    </row>
    <row r="10" spans="2:19" ht="30" customHeight="1">
      <c r="B10" s="102">
        <v>8</v>
      </c>
      <c r="C10" s="103"/>
      <c r="D10" s="104"/>
      <c r="F10" s="112"/>
      <c r="G10" s="108"/>
      <c r="H10" s="109"/>
      <c r="J10" s="108"/>
      <c r="K10" s="109"/>
      <c r="L10" s="109"/>
      <c r="N10" s="109">
        <f t="shared" si="0"/>
        <v>0</v>
      </c>
      <c r="O10" s="109">
        <f t="shared" si="1"/>
        <v>0</v>
      </c>
      <c r="P10" s="109">
        <f t="shared" si="2"/>
        <v>0</v>
      </c>
      <c r="S10" s="91" t="s">
        <v>90</v>
      </c>
    </row>
    <row r="11" spans="2:19" ht="30" customHeight="1">
      <c r="B11" s="102">
        <v>9</v>
      </c>
      <c r="C11" s="103"/>
      <c r="D11" s="104"/>
      <c r="F11" s="114"/>
      <c r="G11" s="106"/>
      <c r="H11" s="107"/>
      <c r="J11" s="108"/>
      <c r="K11" s="109"/>
      <c r="L11" s="109"/>
      <c r="N11" s="109">
        <f t="shared" si="0"/>
        <v>0</v>
      </c>
      <c r="O11" s="109">
        <f t="shared" si="1"/>
        <v>0</v>
      </c>
      <c r="P11" s="109">
        <f t="shared" si="2"/>
        <v>0</v>
      </c>
      <c r="S11" s="91" t="s">
        <v>90</v>
      </c>
    </row>
    <row r="12" spans="2:19" ht="30" customHeight="1">
      <c r="B12" s="102">
        <v>10</v>
      </c>
      <c r="C12" s="111"/>
      <c r="D12" s="104"/>
      <c r="F12" s="114"/>
      <c r="G12" s="106"/>
      <c r="H12" s="107"/>
      <c r="J12" s="108"/>
      <c r="K12" s="109"/>
      <c r="L12" s="109"/>
      <c r="N12" s="109">
        <f t="shared" si="0"/>
        <v>0</v>
      </c>
      <c r="O12" s="109">
        <f t="shared" si="1"/>
        <v>0</v>
      </c>
      <c r="P12" s="109">
        <f t="shared" si="2"/>
        <v>0</v>
      </c>
      <c r="S12" s="91" t="s">
        <v>90</v>
      </c>
    </row>
    <row r="13" spans="2:19" ht="30" customHeight="1">
      <c r="B13" s="102">
        <v>11</v>
      </c>
      <c r="C13" s="103"/>
      <c r="D13" s="104"/>
      <c r="F13" s="114"/>
      <c r="G13" s="106"/>
      <c r="H13" s="107"/>
      <c r="J13" s="108"/>
      <c r="K13" s="109"/>
      <c r="L13" s="109"/>
      <c r="N13" s="109">
        <f t="shared" si="0"/>
        <v>0</v>
      </c>
      <c r="O13" s="109">
        <f t="shared" si="1"/>
        <v>0</v>
      </c>
      <c r="P13" s="109">
        <f t="shared" si="2"/>
        <v>0</v>
      </c>
      <c r="S13" s="91" t="s">
        <v>90</v>
      </c>
    </row>
    <row r="14" spans="2:19" ht="30" customHeight="1">
      <c r="B14" s="102">
        <v>12</v>
      </c>
      <c r="C14" s="103"/>
      <c r="D14" s="104"/>
      <c r="F14" s="113"/>
      <c r="G14" s="106"/>
      <c r="H14" s="107"/>
      <c r="J14" s="108"/>
      <c r="K14" s="109"/>
      <c r="L14" s="109"/>
      <c r="N14" s="109">
        <f t="shared" si="0"/>
        <v>0</v>
      </c>
      <c r="O14" s="109">
        <f t="shared" si="1"/>
        <v>0</v>
      </c>
      <c r="P14" s="109">
        <f t="shared" si="2"/>
        <v>0</v>
      </c>
      <c r="S14" s="91" t="s">
        <v>90</v>
      </c>
    </row>
    <row r="15" spans="2:19" ht="30" customHeight="1">
      <c r="B15" s="102">
        <v>13</v>
      </c>
      <c r="C15" s="103"/>
      <c r="D15" s="104"/>
      <c r="F15" s="115"/>
      <c r="G15" s="106"/>
      <c r="H15" s="107"/>
      <c r="J15" s="108"/>
      <c r="K15" s="109"/>
      <c r="L15" s="109"/>
      <c r="N15" s="109">
        <f t="shared" si="0"/>
        <v>0</v>
      </c>
      <c r="O15" s="109">
        <f t="shared" si="1"/>
        <v>0</v>
      </c>
      <c r="P15" s="109">
        <f t="shared" si="2"/>
        <v>0</v>
      </c>
      <c r="S15" s="91" t="s">
        <v>90</v>
      </c>
    </row>
    <row r="16" spans="2:19" ht="30" customHeight="1">
      <c r="B16" s="102">
        <v>14</v>
      </c>
      <c r="C16" s="103"/>
      <c r="D16" s="104"/>
      <c r="F16" s="113"/>
      <c r="G16" s="106"/>
      <c r="H16" s="107"/>
      <c r="J16" s="108"/>
      <c r="K16" s="109"/>
      <c r="L16" s="109"/>
      <c r="N16" s="109">
        <f t="shared" si="0"/>
        <v>0</v>
      </c>
      <c r="O16" s="109">
        <f t="shared" si="1"/>
        <v>0</v>
      </c>
      <c r="P16" s="109">
        <f t="shared" si="2"/>
        <v>0</v>
      </c>
      <c r="S16" s="91" t="s">
        <v>90</v>
      </c>
    </row>
    <row r="17" spans="2:19" ht="30" customHeight="1">
      <c r="B17" s="102">
        <v>15</v>
      </c>
      <c r="C17" s="109"/>
      <c r="D17" s="116"/>
      <c r="G17" s="106"/>
      <c r="H17" s="107"/>
      <c r="J17" s="108"/>
      <c r="K17" s="109"/>
      <c r="L17" s="109"/>
      <c r="N17" s="109">
        <f t="shared" si="0"/>
        <v>0</v>
      </c>
      <c r="O17" s="109">
        <f t="shared" si="1"/>
        <v>0</v>
      </c>
      <c r="P17" s="109">
        <f t="shared" si="2"/>
        <v>0</v>
      </c>
      <c r="S17" s="91" t="s">
        <v>90</v>
      </c>
    </row>
    <row r="18" spans="2:19" ht="30" customHeight="1">
      <c r="B18" s="102">
        <v>16</v>
      </c>
      <c r="C18" s="103"/>
      <c r="D18" s="104"/>
      <c r="F18" s="115"/>
      <c r="G18" s="106"/>
      <c r="H18" s="107"/>
      <c r="J18" s="108"/>
      <c r="K18" s="109"/>
      <c r="L18" s="109"/>
      <c r="N18" s="109">
        <f t="shared" si="0"/>
        <v>0</v>
      </c>
      <c r="O18" s="109">
        <f t="shared" si="1"/>
        <v>0</v>
      </c>
      <c r="P18" s="109">
        <f t="shared" si="2"/>
        <v>0</v>
      </c>
      <c r="S18" s="91" t="s">
        <v>90</v>
      </c>
    </row>
    <row r="19" spans="2:19" ht="30" customHeight="1">
      <c r="B19" s="102">
        <v>17</v>
      </c>
      <c r="C19" s="103"/>
      <c r="D19" s="104"/>
      <c r="F19" s="113"/>
      <c r="G19" s="106"/>
      <c r="H19" s="107"/>
      <c r="J19" s="108"/>
      <c r="K19" s="109"/>
      <c r="L19" s="109"/>
      <c r="N19" s="109">
        <f t="shared" si="0"/>
        <v>0</v>
      </c>
      <c r="O19" s="109">
        <f t="shared" si="1"/>
        <v>0</v>
      </c>
      <c r="P19" s="109">
        <f t="shared" si="2"/>
        <v>0</v>
      </c>
      <c r="S19" s="91" t="s">
        <v>90</v>
      </c>
    </row>
    <row r="20" spans="2:19" ht="30" customHeight="1">
      <c r="B20" s="102">
        <v>18</v>
      </c>
      <c r="C20" s="103"/>
      <c r="D20" s="104"/>
      <c r="F20" s="105"/>
      <c r="G20" s="106"/>
      <c r="H20" s="107"/>
      <c r="J20" s="108"/>
      <c r="K20" s="109"/>
      <c r="L20" s="109"/>
      <c r="N20" s="109">
        <f t="shared" si="0"/>
        <v>0</v>
      </c>
      <c r="O20" s="109">
        <f t="shared" si="1"/>
        <v>0</v>
      </c>
      <c r="P20" s="109">
        <f t="shared" si="2"/>
        <v>0</v>
      </c>
      <c r="S20" s="91" t="s">
        <v>90</v>
      </c>
    </row>
    <row r="21" spans="2:19" ht="30" customHeight="1">
      <c r="B21" s="102">
        <v>19</v>
      </c>
      <c r="C21" s="103"/>
      <c r="D21" s="104"/>
      <c r="F21" s="115"/>
      <c r="G21" s="106"/>
      <c r="H21" s="107"/>
      <c r="J21" s="108"/>
      <c r="K21" s="109"/>
      <c r="L21" s="109"/>
      <c r="N21" s="109">
        <f t="shared" si="0"/>
        <v>0</v>
      </c>
      <c r="O21" s="109">
        <f t="shared" si="1"/>
        <v>0</v>
      </c>
      <c r="P21" s="109">
        <f t="shared" si="2"/>
        <v>0</v>
      </c>
      <c r="S21" s="91" t="s">
        <v>90</v>
      </c>
    </row>
    <row r="22" spans="2:19" ht="30" customHeight="1">
      <c r="B22" s="102">
        <v>20</v>
      </c>
      <c r="C22" s="103"/>
      <c r="D22" s="104"/>
      <c r="F22" s="112"/>
      <c r="G22" s="106"/>
      <c r="H22" s="107"/>
      <c r="J22" s="108"/>
      <c r="K22" s="109"/>
      <c r="L22" s="109"/>
      <c r="N22" s="109">
        <f t="shared" si="0"/>
        <v>0</v>
      </c>
      <c r="O22" s="109">
        <f t="shared" si="1"/>
        <v>0</v>
      </c>
      <c r="P22" s="109">
        <f t="shared" si="2"/>
        <v>0</v>
      </c>
      <c r="S22" s="91" t="s">
        <v>90</v>
      </c>
    </row>
    <row r="23" spans="2:19" ht="30" customHeight="1">
      <c r="B23" s="102">
        <v>21</v>
      </c>
      <c r="C23" s="103"/>
      <c r="D23" s="104"/>
      <c r="F23" s="114"/>
      <c r="G23" s="106"/>
      <c r="H23" s="107"/>
      <c r="J23" s="108"/>
      <c r="K23" s="109"/>
      <c r="L23" s="109"/>
      <c r="N23" s="109">
        <f t="shared" si="0"/>
        <v>0</v>
      </c>
      <c r="O23" s="109">
        <f t="shared" si="1"/>
        <v>0</v>
      </c>
      <c r="P23" s="109">
        <f t="shared" si="2"/>
        <v>0</v>
      </c>
      <c r="S23" s="91" t="s">
        <v>90</v>
      </c>
    </row>
    <row r="24" spans="2:19" ht="30" customHeight="1">
      <c r="B24" s="102">
        <v>22</v>
      </c>
      <c r="C24" s="109"/>
      <c r="D24" s="116"/>
      <c r="G24" s="106"/>
      <c r="H24" s="107"/>
      <c r="J24" s="108"/>
      <c r="K24" s="109"/>
      <c r="L24" s="109"/>
      <c r="N24" s="109">
        <f t="shared" si="0"/>
        <v>0</v>
      </c>
      <c r="O24" s="109">
        <f t="shared" si="1"/>
        <v>0</v>
      </c>
      <c r="P24" s="109">
        <f t="shared" si="2"/>
        <v>0</v>
      </c>
      <c r="S24" s="91" t="s">
        <v>90</v>
      </c>
    </row>
    <row r="25" spans="2:19" ht="30" customHeight="1">
      <c r="B25" s="102">
        <v>23</v>
      </c>
      <c r="C25" s="103"/>
      <c r="D25" s="104"/>
      <c r="F25" s="112"/>
      <c r="G25" s="106"/>
      <c r="H25" s="107"/>
      <c r="J25" s="108"/>
      <c r="K25" s="109"/>
      <c r="L25" s="109"/>
      <c r="N25" s="109">
        <f t="shared" si="0"/>
        <v>0</v>
      </c>
      <c r="O25" s="109">
        <f t="shared" si="1"/>
        <v>0</v>
      </c>
      <c r="P25" s="109">
        <f t="shared" si="2"/>
        <v>0</v>
      </c>
      <c r="S25" s="91" t="s">
        <v>90</v>
      </c>
    </row>
    <row r="26" spans="2:19" ht="30" customHeight="1">
      <c r="B26" s="102">
        <v>24</v>
      </c>
      <c r="C26" s="111"/>
      <c r="D26" s="104"/>
      <c r="F26" s="112"/>
      <c r="G26" s="106"/>
      <c r="H26" s="107"/>
      <c r="J26" s="108"/>
      <c r="K26" s="109"/>
      <c r="L26" s="109"/>
      <c r="N26" s="109">
        <f t="shared" si="0"/>
        <v>0</v>
      </c>
      <c r="O26" s="109">
        <f t="shared" si="1"/>
        <v>0</v>
      </c>
      <c r="P26" s="109">
        <f t="shared" si="2"/>
        <v>0</v>
      </c>
      <c r="S26" s="91" t="s">
        <v>90</v>
      </c>
    </row>
    <row r="27" spans="2:19" ht="30" customHeight="1">
      <c r="B27" s="102">
        <v>25</v>
      </c>
      <c r="C27" s="103"/>
      <c r="D27" s="104"/>
      <c r="F27" s="112"/>
      <c r="G27" s="108"/>
      <c r="H27" s="107"/>
      <c r="J27" s="108"/>
      <c r="K27" s="109"/>
      <c r="L27" s="109"/>
      <c r="N27" s="109">
        <f t="shared" si="0"/>
        <v>0</v>
      </c>
      <c r="O27" s="109">
        <f t="shared" si="1"/>
        <v>0</v>
      </c>
      <c r="P27" s="109">
        <f t="shared" si="2"/>
        <v>0</v>
      </c>
      <c r="S27" s="91" t="s">
        <v>90</v>
      </c>
    </row>
    <row r="28" spans="2:19" ht="30" customHeight="1">
      <c r="B28" s="102">
        <v>26</v>
      </c>
      <c r="C28" s="103"/>
      <c r="D28" s="104"/>
      <c r="F28" s="105"/>
      <c r="G28" s="106"/>
      <c r="H28" s="107"/>
      <c r="J28" s="108"/>
      <c r="K28" s="109"/>
      <c r="L28" s="109"/>
      <c r="N28" s="109">
        <f t="shared" si="0"/>
        <v>0</v>
      </c>
      <c r="O28" s="109">
        <f t="shared" si="1"/>
        <v>0</v>
      </c>
      <c r="P28" s="109">
        <f t="shared" si="2"/>
        <v>0</v>
      </c>
      <c r="S28" s="91" t="s">
        <v>90</v>
      </c>
    </row>
    <row r="29" spans="2:19" ht="30" customHeight="1">
      <c r="B29" s="102">
        <v>27</v>
      </c>
      <c r="C29" s="103"/>
      <c r="D29" s="104"/>
      <c r="F29" s="117"/>
      <c r="G29" s="106"/>
      <c r="H29" s="107"/>
      <c r="J29" s="108"/>
      <c r="K29" s="109"/>
      <c r="L29" s="109"/>
      <c r="N29" s="109">
        <f t="shared" si="0"/>
        <v>0</v>
      </c>
      <c r="O29" s="109">
        <f t="shared" si="1"/>
        <v>0</v>
      </c>
      <c r="P29" s="109">
        <f t="shared" si="2"/>
        <v>0</v>
      </c>
      <c r="S29" s="91" t="s">
        <v>90</v>
      </c>
    </row>
    <row r="30" spans="2:19" ht="30" customHeight="1">
      <c r="B30" s="102">
        <v>28</v>
      </c>
      <c r="C30" s="103"/>
      <c r="D30" s="104"/>
      <c r="F30" s="112"/>
      <c r="G30" s="108"/>
      <c r="H30" s="109"/>
      <c r="J30" s="108"/>
      <c r="K30" s="109"/>
      <c r="L30" s="109"/>
      <c r="N30" s="109">
        <f t="shared" si="0"/>
        <v>0</v>
      </c>
      <c r="O30" s="109">
        <f t="shared" si="1"/>
        <v>0</v>
      </c>
      <c r="P30" s="109">
        <f t="shared" si="2"/>
        <v>0</v>
      </c>
      <c r="S30" s="91" t="s">
        <v>90</v>
      </c>
    </row>
    <row r="31" spans="2:19" ht="30" customHeight="1">
      <c r="B31" s="102">
        <v>29</v>
      </c>
      <c r="C31" s="103"/>
      <c r="D31" s="104"/>
      <c r="F31" s="115"/>
      <c r="G31" s="106"/>
      <c r="H31" s="107"/>
      <c r="J31" s="108"/>
      <c r="K31" s="109"/>
      <c r="L31" s="109"/>
      <c r="N31" s="109">
        <f t="shared" si="0"/>
        <v>0</v>
      </c>
      <c r="O31" s="109">
        <f t="shared" si="1"/>
        <v>0</v>
      </c>
      <c r="P31" s="109">
        <f t="shared" si="2"/>
        <v>0</v>
      </c>
      <c r="S31" s="91" t="s">
        <v>90</v>
      </c>
    </row>
    <row r="32" spans="2:19" ht="30" customHeight="1">
      <c r="B32" s="102">
        <v>30</v>
      </c>
      <c r="C32" s="103"/>
      <c r="D32" s="104"/>
      <c r="F32" s="112"/>
      <c r="G32" s="108"/>
      <c r="H32" s="109"/>
      <c r="J32" s="108"/>
      <c r="K32" s="109"/>
      <c r="L32" s="109"/>
      <c r="N32" s="109">
        <f t="shared" si="0"/>
        <v>0</v>
      </c>
      <c r="O32" s="109">
        <f t="shared" si="1"/>
        <v>0</v>
      </c>
      <c r="P32" s="109">
        <f t="shared" si="2"/>
        <v>0</v>
      </c>
      <c r="S32" s="91" t="s">
        <v>90</v>
      </c>
    </row>
    <row r="33" spans="2:19" ht="30" customHeight="1">
      <c r="B33" s="102">
        <v>31</v>
      </c>
      <c r="C33" s="103"/>
      <c r="D33" s="104"/>
      <c r="F33" s="112"/>
      <c r="G33" s="108"/>
      <c r="H33" s="107"/>
      <c r="J33" s="108"/>
      <c r="K33" s="109"/>
      <c r="L33" s="109"/>
      <c r="N33" s="109">
        <f t="shared" si="0"/>
        <v>0</v>
      </c>
      <c r="O33" s="109">
        <f t="shared" si="1"/>
        <v>0</v>
      </c>
      <c r="P33" s="109">
        <f t="shared" si="2"/>
        <v>0</v>
      </c>
      <c r="S33" s="91" t="s">
        <v>90</v>
      </c>
    </row>
    <row r="34" spans="2:19" ht="30" customHeight="1">
      <c r="B34" s="102">
        <v>32</v>
      </c>
      <c r="C34" s="111"/>
      <c r="D34" s="104"/>
      <c r="F34" s="112"/>
      <c r="G34" s="106"/>
      <c r="H34" s="107"/>
      <c r="J34" s="108"/>
      <c r="K34" s="109"/>
      <c r="L34" s="109"/>
      <c r="N34" s="109">
        <f t="shared" si="0"/>
        <v>0</v>
      </c>
      <c r="O34" s="109">
        <f t="shared" si="1"/>
        <v>0</v>
      </c>
      <c r="P34" s="109">
        <f t="shared" si="2"/>
        <v>0</v>
      </c>
      <c r="S34" s="91" t="s">
        <v>90</v>
      </c>
    </row>
    <row r="35" spans="2:19" ht="30" customHeight="1">
      <c r="B35" s="102">
        <v>33</v>
      </c>
      <c r="C35" s="103"/>
      <c r="D35" s="104"/>
      <c r="F35" s="105"/>
      <c r="G35" s="106"/>
      <c r="H35" s="107"/>
      <c r="J35" s="108"/>
      <c r="K35" s="109"/>
      <c r="L35" s="109"/>
      <c r="N35" s="109">
        <f t="shared" si="0"/>
        <v>0</v>
      </c>
      <c r="O35" s="109">
        <f t="shared" si="1"/>
        <v>0</v>
      </c>
      <c r="P35" s="109">
        <f t="shared" si="2"/>
        <v>0</v>
      </c>
      <c r="S35" s="91" t="s">
        <v>90</v>
      </c>
    </row>
    <row r="36" spans="2:19" ht="30" customHeight="1">
      <c r="B36" s="102">
        <v>34</v>
      </c>
      <c r="C36" s="103"/>
      <c r="D36" s="104"/>
      <c r="F36" s="112"/>
      <c r="G36" s="108"/>
      <c r="H36" s="109"/>
      <c r="J36" s="108"/>
      <c r="K36" s="106"/>
      <c r="L36" s="109"/>
      <c r="N36" s="109">
        <f t="shared" si="0"/>
        <v>0</v>
      </c>
      <c r="O36" s="109">
        <f t="shared" si="1"/>
        <v>0</v>
      </c>
      <c r="P36" s="109">
        <f t="shared" si="2"/>
        <v>0</v>
      </c>
      <c r="S36" s="91" t="s">
        <v>90</v>
      </c>
    </row>
    <row r="37" spans="2:19" ht="30" customHeight="1">
      <c r="B37" s="102">
        <v>35</v>
      </c>
      <c r="C37" s="103"/>
      <c r="D37" s="104"/>
      <c r="F37" s="113"/>
      <c r="G37" s="106"/>
      <c r="H37" s="107"/>
      <c r="J37" s="108"/>
      <c r="K37" s="109"/>
      <c r="L37" s="109"/>
      <c r="N37" s="109">
        <f t="shared" si="0"/>
        <v>0</v>
      </c>
      <c r="O37" s="109">
        <f t="shared" si="1"/>
        <v>0</v>
      </c>
      <c r="P37" s="109">
        <f t="shared" si="2"/>
        <v>0</v>
      </c>
      <c r="S37" s="91" t="s">
        <v>90</v>
      </c>
    </row>
    <row r="38" spans="2:19" ht="30" customHeight="1">
      <c r="B38" s="102">
        <v>36</v>
      </c>
      <c r="C38" s="103"/>
      <c r="D38" s="104"/>
      <c r="F38" s="113"/>
      <c r="G38" s="106"/>
      <c r="H38" s="107"/>
      <c r="J38" s="108"/>
      <c r="K38" s="109"/>
      <c r="L38" s="109"/>
      <c r="N38" s="109">
        <f t="shared" si="0"/>
        <v>0</v>
      </c>
      <c r="O38" s="109">
        <f t="shared" si="1"/>
        <v>0</v>
      </c>
      <c r="P38" s="109">
        <f t="shared" si="2"/>
        <v>0</v>
      </c>
      <c r="S38" s="91" t="s">
        <v>90</v>
      </c>
    </row>
    <row r="39" spans="2:19" ht="30" customHeight="1">
      <c r="B39" s="102">
        <v>37</v>
      </c>
      <c r="C39" s="103"/>
      <c r="D39" s="104"/>
      <c r="F39" s="112"/>
      <c r="G39" s="108"/>
      <c r="H39" s="107"/>
      <c r="J39" s="108"/>
      <c r="K39" s="109"/>
      <c r="L39" s="109"/>
      <c r="N39" s="109">
        <f t="shared" si="0"/>
        <v>0</v>
      </c>
      <c r="O39" s="109">
        <f t="shared" si="1"/>
        <v>0</v>
      </c>
      <c r="P39" s="109">
        <f t="shared" si="2"/>
        <v>0</v>
      </c>
      <c r="S39" s="91" t="s">
        <v>90</v>
      </c>
    </row>
    <row r="40" spans="2:19" ht="30" customHeight="1">
      <c r="B40" s="102">
        <v>38</v>
      </c>
      <c r="C40" s="103"/>
      <c r="D40" s="104"/>
      <c r="F40" s="105"/>
      <c r="G40" s="137"/>
      <c r="H40" s="107"/>
      <c r="J40" s="108"/>
      <c r="K40" s="109"/>
      <c r="L40" s="109"/>
      <c r="N40" s="109">
        <f t="shared" si="0"/>
        <v>0</v>
      </c>
      <c r="O40" s="109">
        <f t="shared" si="1"/>
        <v>0</v>
      </c>
      <c r="P40" s="109">
        <f t="shared" si="2"/>
        <v>0</v>
      </c>
      <c r="S40" s="91" t="s">
        <v>90</v>
      </c>
    </row>
    <row r="41" spans="2:19" ht="30" customHeight="1">
      <c r="B41" s="102">
        <v>39</v>
      </c>
      <c r="C41" s="103"/>
      <c r="D41" s="104"/>
      <c r="F41" s="112"/>
      <c r="G41" s="137"/>
      <c r="H41" s="138"/>
      <c r="J41" s="108"/>
      <c r="K41" s="109"/>
      <c r="L41" s="109"/>
      <c r="N41" s="109">
        <f t="shared" si="0"/>
        <v>0</v>
      </c>
      <c r="O41" s="109">
        <f t="shared" si="1"/>
        <v>0</v>
      </c>
      <c r="P41" s="109">
        <f t="shared" si="2"/>
        <v>0</v>
      </c>
      <c r="S41" s="91" t="s">
        <v>90</v>
      </c>
    </row>
    <row r="42" spans="2:19" ht="30" customHeight="1">
      <c r="B42" s="102">
        <v>40</v>
      </c>
      <c r="C42" s="103"/>
      <c r="D42" s="104"/>
      <c r="F42" s="114"/>
      <c r="G42" s="106"/>
      <c r="H42" s="107"/>
      <c r="J42" s="108"/>
      <c r="K42" s="109"/>
      <c r="L42" s="109"/>
      <c r="N42" s="109">
        <f t="shared" si="0"/>
        <v>0</v>
      </c>
      <c r="O42" s="109">
        <f t="shared" si="1"/>
        <v>0</v>
      </c>
      <c r="P42" s="109">
        <f t="shared" si="2"/>
        <v>0</v>
      </c>
      <c r="S42" s="91" t="s">
        <v>90</v>
      </c>
    </row>
    <row r="43" spans="2:19" ht="30" customHeight="1">
      <c r="B43" s="102">
        <v>41</v>
      </c>
      <c r="C43" s="103"/>
      <c r="D43" s="104"/>
      <c r="F43" s="114"/>
      <c r="G43" s="106"/>
      <c r="H43" s="107"/>
      <c r="J43" s="108"/>
      <c r="K43" s="109"/>
      <c r="L43" s="109"/>
      <c r="N43" s="109">
        <f t="shared" si="0"/>
        <v>0</v>
      </c>
      <c r="O43" s="109">
        <f t="shared" si="1"/>
        <v>0</v>
      </c>
      <c r="P43" s="109">
        <f t="shared" si="2"/>
        <v>0</v>
      </c>
      <c r="S43" s="91" t="s">
        <v>90</v>
      </c>
    </row>
    <row r="44" spans="2:19" ht="30" customHeight="1">
      <c r="B44" s="102">
        <v>42</v>
      </c>
      <c r="C44" s="103"/>
      <c r="D44" s="104"/>
      <c r="F44" s="114"/>
      <c r="G44" s="106"/>
      <c r="H44" s="107"/>
      <c r="J44" s="108"/>
      <c r="K44" s="109"/>
      <c r="L44" s="109"/>
      <c r="N44" s="109">
        <f t="shared" si="0"/>
        <v>0</v>
      </c>
      <c r="O44" s="109">
        <f t="shared" si="1"/>
        <v>0</v>
      </c>
      <c r="P44" s="109">
        <f t="shared" si="2"/>
        <v>0</v>
      </c>
      <c r="S44" s="91" t="s">
        <v>90</v>
      </c>
    </row>
    <row r="45" spans="2:19" ht="30" customHeight="1">
      <c r="B45" s="102">
        <v>43</v>
      </c>
      <c r="C45" s="111"/>
      <c r="D45" s="118"/>
      <c r="F45" s="114"/>
      <c r="G45" s="106"/>
      <c r="H45" s="107"/>
      <c r="J45" s="108"/>
      <c r="K45" s="109"/>
      <c r="L45" s="109"/>
      <c r="N45" s="109">
        <f t="shared" si="0"/>
        <v>0</v>
      </c>
      <c r="O45" s="109">
        <f t="shared" si="1"/>
        <v>0</v>
      </c>
      <c r="P45" s="109">
        <f t="shared" si="2"/>
        <v>0</v>
      </c>
      <c r="S45" s="91" t="s">
        <v>90</v>
      </c>
    </row>
    <row r="46" spans="2:19" ht="30" customHeight="1">
      <c r="B46" s="102">
        <v>44</v>
      </c>
      <c r="C46" s="103"/>
      <c r="D46" s="104"/>
      <c r="F46" s="119"/>
      <c r="G46" s="106"/>
      <c r="H46" s="107"/>
      <c r="J46" s="108"/>
      <c r="K46" s="109"/>
      <c r="L46" s="109"/>
      <c r="N46" s="109">
        <f t="shared" si="0"/>
        <v>0</v>
      </c>
      <c r="O46" s="109">
        <f t="shared" si="1"/>
        <v>0</v>
      </c>
      <c r="P46" s="109">
        <f t="shared" si="2"/>
        <v>0</v>
      </c>
      <c r="S46" s="91" t="s">
        <v>90</v>
      </c>
    </row>
    <row r="47" spans="2:19" ht="30" customHeight="1">
      <c r="B47" s="102">
        <v>45</v>
      </c>
      <c r="C47" s="103"/>
      <c r="D47" s="104"/>
      <c r="F47" s="110"/>
      <c r="G47" s="106"/>
      <c r="H47" s="107"/>
      <c r="J47" s="108"/>
      <c r="K47" s="109"/>
      <c r="L47" s="109"/>
      <c r="N47" s="109">
        <f t="shared" si="0"/>
        <v>0</v>
      </c>
      <c r="O47" s="109">
        <f t="shared" si="1"/>
        <v>0</v>
      </c>
      <c r="P47" s="109">
        <f t="shared" si="2"/>
        <v>0</v>
      </c>
      <c r="S47" s="91" t="s">
        <v>90</v>
      </c>
    </row>
    <row r="48" spans="2:19" ht="30" customHeight="1">
      <c r="B48" s="120">
        <v>49</v>
      </c>
      <c r="C48" s="121"/>
      <c r="D48" s="122"/>
      <c r="F48" s="114"/>
      <c r="G48" s="106"/>
      <c r="H48" s="107"/>
      <c r="J48" s="108"/>
      <c r="K48" s="109"/>
      <c r="L48" s="109"/>
      <c r="N48" s="109">
        <f t="shared" si="0"/>
        <v>0</v>
      </c>
      <c r="O48" s="109">
        <f t="shared" si="1"/>
        <v>0</v>
      </c>
      <c r="P48" s="109">
        <f t="shared" si="2"/>
        <v>0</v>
      </c>
      <c r="S48" s="91" t="s">
        <v>90</v>
      </c>
    </row>
    <row r="49" spans="2:19" ht="30" customHeight="1">
      <c r="B49" s="102">
        <v>50</v>
      </c>
      <c r="C49" s="103"/>
      <c r="D49" s="104"/>
      <c r="F49" s="105"/>
      <c r="G49" s="106"/>
      <c r="H49" s="107"/>
      <c r="J49" s="108"/>
      <c r="K49" s="109"/>
      <c r="L49" s="109"/>
      <c r="N49" s="109">
        <f t="shared" si="0"/>
        <v>0</v>
      </c>
      <c r="O49" s="109">
        <f t="shared" si="1"/>
        <v>0</v>
      </c>
      <c r="P49" s="109">
        <f t="shared" si="2"/>
        <v>0</v>
      </c>
      <c r="S49" s="91" t="s">
        <v>90</v>
      </c>
    </row>
    <row r="50" spans="2:19" ht="30" customHeight="1">
      <c r="B50" s="102">
        <v>51</v>
      </c>
      <c r="C50" s="103"/>
      <c r="D50" s="104"/>
      <c r="F50" s="110"/>
      <c r="G50" s="106"/>
      <c r="H50" s="107"/>
      <c r="J50" s="108"/>
      <c r="K50" s="109"/>
      <c r="L50" s="109"/>
      <c r="N50" s="109">
        <f t="shared" si="0"/>
        <v>0</v>
      </c>
      <c r="O50" s="109">
        <f t="shared" si="1"/>
        <v>0</v>
      </c>
      <c r="P50" s="109">
        <f t="shared" si="2"/>
        <v>0</v>
      </c>
      <c r="S50" s="91" t="s">
        <v>90</v>
      </c>
    </row>
    <row r="51" spans="2:19" ht="30" customHeight="1">
      <c r="B51" s="102">
        <v>52</v>
      </c>
      <c r="C51" s="103"/>
      <c r="D51" s="104"/>
      <c r="F51" s="112"/>
      <c r="G51" s="108"/>
      <c r="H51" s="109"/>
      <c r="J51" s="108"/>
      <c r="K51" s="109"/>
      <c r="L51" s="109"/>
      <c r="N51" s="109">
        <f t="shared" si="0"/>
        <v>0</v>
      </c>
      <c r="O51" s="109">
        <f t="shared" si="1"/>
        <v>0</v>
      </c>
      <c r="P51" s="109">
        <f t="shared" si="2"/>
        <v>0</v>
      </c>
      <c r="S51" s="91" t="s">
        <v>90</v>
      </c>
    </row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>
      <c r="C61" s="91" t="s">
        <v>92</v>
      </c>
    </row>
    <row r="62" ht="30" customHeight="1"/>
    <row r="63" spans="3:11" ht="30" customHeight="1">
      <c r="C63" s="126"/>
      <c r="D63" s="126"/>
      <c r="H63" s="127" t="str">
        <f>+J1</f>
        <v>Harcama Yetkilisi</v>
      </c>
      <c r="K63" s="128" t="s">
        <v>85</v>
      </c>
    </row>
    <row r="64" spans="3:8" ht="30" customHeight="1">
      <c r="C64" s="126"/>
      <c r="D64" s="126"/>
      <c r="G64" s="129"/>
      <c r="H64" s="91"/>
    </row>
    <row r="65" spans="1:11" ht="30" customHeight="1">
      <c r="A65" s="180"/>
      <c r="B65" s="180"/>
      <c r="C65" s="130" t="s">
        <v>91</v>
      </c>
      <c r="D65" s="131" t="e">
        <f>VLOOKUP(C65,C3:D50,2,FALSE)</f>
        <v>#N/A</v>
      </c>
      <c r="G65" s="125"/>
      <c r="H65" s="127" t="e">
        <f>VLOOKUP(D65,$D$3:$L$50,9,FALSE)</f>
        <v>#N/A</v>
      </c>
      <c r="K65" s="128" t="e">
        <f>VLOOKUP(D65,$D$3:$P$50,13,FALSE)</f>
        <v>#N/A</v>
      </c>
    </row>
    <row r="66" spans="3:11" ht="30" customHeight="1">
      <c r="C66" s="126"/>
      <c r="D66" s="126"/>
      <c r="G66" s="125"/>
      <c r="H66" s="127" t="e">
        <f>VLOOKUP(D65,$D$3:$L$50,10,FALSE)</f>
        <v>#N/A</v>
      </c>
      <c r="K66" s="128" t="e">
        <f>VLOOKUP(D65,$D$3:$P$50,14,FALSE)</f>
        <v>#N/A</v>
      </c>
    </row>
    <row r="67" spans="3:11" ht="30" customHeight="1">
      <c r="C67" s="126"/>
      <c r="D67" s="126"/>
      <c r="G67" s="125"/>
      <c r="H67" s="127" t="e">
        <f>VLOOKUP(D65,$D$3:$L$50,11,FALSE)</f>
        <v>#N/A</v>
      </c>
      <c r="K67" s="128" t="e">
        <f>VLOOKUP(D65,$D$3:$P$50,15,FALSE)</f>
        <v>#N/A</v>
      </c>
    </row>
    <row r="68" spans="7:8" ht="30" customHeight="1">
      <c r="G68" s="125"/>
      <c r="H68" s="91"/>
    </row>
  </sheetData>
  <sheetProtection/>
  <mergeCells count="4">
    <mergeCell ref="G1:H1"/>
    <mergeCell ref="J1:L1"/>
    <mergeCell ref="O1:P1"/>
    <mergeCell ref="A65:B65"/>
  </mergeCells>
  <dataValidations count="1">
    <dataValidation type="list" allowBlank="1" showInputMessage="1" showErrorMessage="1" sqref="C65">
      <formula1>$C$3:$C$50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3:G18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9.125" style="2" customWidth="1"/>
    <col min="2" max="2" width="5.625" style="2" customWidth="1"/>
    <col min="3" max="3" width="46.25390625" style="2" bestFit="1" customWidth="1"/>
    <col min="4" max="4" width="46.25390625" style="2" customWidth="1"/>
    <col min="5" max="5" width="39.25390625" style="2" bestFit="1" customWidth="1"/>
    <col min="6" max="6" width="22.875" style="2" bestFit="1" customWidth="1"/>
    <col min="7" max="7" width="30.75390625" style="2" bestFit="1" customWidth="1"/>
    <col min="8" max="16384" width="9.125" style="2" customWidth="1"/>
  </cols>
  <sheetData>
    <row r="3" spans="3:7" ht="15.75">
      <c r="C3" s="134">
        <v>1</v>
      </c>
      <c r="D3" s="134">
        <v>2</v>
      </c>
      <c r="E3" s="134">
        <v>3</v>
      </c>
      <c r="F3" s="134">
        <v>4</v>
      </c>
      <c r="G3" s="134">
        <v>5</v>
      </c>
    </row>
    <row r="4" spans="3:7" ht="18.75">
      <c r="C4" s="4" t="s">
        <v>47</v>
      </c>
      <c r="D4" s="4" t="s">
        <v>93</v>
      </c>
      <c r="E4" s="4" t="s">
        <v>48</v>
      </c>
      <c r="F4" s="4" t="s">
        <v>49</v>
      </c>
      <c r="G4" s="1" t="s">
        <v>8</v>
      </c>
    </row>
    <row r="5" spans="3:7" ht="55.5" customHeight="1">
      <c r="C5" s="3"/>
      <c r="D5" s="3"/>
      <c r="E5" s="3"/>
      <c r="F5" s="3"/>
      <c r="G5" s="3"/>
    </row>
    <row r="6" spans="3:7" ht="31.5" customHeight="1">
      <c r="C6" s="3"/>
      <c r="D6" s="3"/>
      <c r="E6" s="3"/>
      <c r="F6" s="3"/>
      <c r="G6" s="3"/>
    </row>
    <row r="7" spans="3:7" ht="33.75" customHeight="1">
      <c r="C7" s="3"/>
      <c r="D7" s="3"/>
      <c r="E7" s="3"/>
      <c r="F7" s="3"/>
      <c r="G7" s="3"/>
    </row>
    <row r="8" spans="3:7" ht="35.25" customHeight="1">
      <c r="C8" s="3"/>
      <c r="D8" s="3"/>
      <c r="E8" s="3"/>
      <c r="F8" s="3"/>
      <c r="G8" s="3"/>
    </row>
    <row r="9" spans="3:7" ht="40.5" customHeight="1">
      <c r="C9" s="3"/>
      <c r="D9" s="3"/>
      <c r="E9" s="3"/>
      <c r="F9" s="3"/>
      <c r="G9" s="3"/>
    </row>
    <row r="10" spans="3:7" ht="40.5" customHeight="1">
      <c r="C10" s="3"/>
      <c r="D10" s="3"/>
      <c r="E10" s="3"/>
      <c r="F10" s="3"/>
      <c r="G10" s="3"/>
    </row>
    <row r="11" spans="3:7" ht="40.5" customHeight="1">
      <c r="C11" s="3"/>
      <c r="D11" s="3"/>
      <c r="E11" s="3"/>
      <c r="F11" s="3"/>
      <c r="G11" s="3"/>
    </row>
    <row r="12" spans="3:7" ht="40.5" customHeight="1">
      <c r="C12" s="3"/>
      <c r="D12" s="3"/>
      <c r="E12" s="3"/>
      <c r="F12" s="3"/>
      <c r="G12" s="3"/>
    </row>
    <row r="13" spans="3:7" ht="40.5" customHeight="1">
      <c r="C13" s="3"/>
      <c r="D13" s="3"/>
      <c r="E13" s="3"/>
      <c r="F13" s="3"/>
      <c r="G13" s="3"/>
    </row>
    <row r="14" spans="3:7" ht="40.5" customHeight="1">
      <c r="C14" s="3"/>
      <c r="D14" s="3"/>
      <c r="E14" s="3"/>
      <c r="F14" s="3"/>
      <c r="G14" s="3"/>
    </row>
    <row r="15" spans="3:7" ht="40.5" customHeight="1">
      <c r="C15" s="3"/>
      <c r="D15" s="3"/>
      <c r="E15" s="3"/>
      <c r="F15" s="3"/>
      <c r="G15" s="3"/>
    </row>
    <row r="16" spans="3:7" ht="40.5" customHeight="1">
      <c r="C16" s="3"/>
      <c r="D16" s="3"/>
      <c r="E16" s="3"/>
      <c r="F16" s="3"/>
      <c r="G16" s="3"/>
    </row>
    <row r="17" spans="3:7" ht="40.5" customHeight="1">
      <c r="C17" s="3"/>
      <c r="D17" s="3"/>
      <c r="E17" s="3"/>
      <c r="F17" s="3"/>
      <c r="G17" s="3"/>
    </row>
    <row r="18" spans="3:7" ht="40.5" customHeight="1">
      <c r="C18" s="3"/>
      <c r="D18" s="3"/>
      <c r="E18" s="3"/>
      <c r="F18" s="3"/>
      <c r="G1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 Inc.</cp:lastModifiedBy>
  <cp:lastPrinted>2019-04-15T13:10:34Z</cp:lastPrinted>
  <dcterms:created xsi:type="dcterms:W3CDTF">2011-05-11T10:17:02Z</dcterms:created>
  <dcterms:modified xsi:type="dcterms:W3CDTF">2019-05-08T08:52:48Z</dcterms:modified>
  <cp:category/>
  <cp:version/>
  <cp:contentType/>
  <cp:contentStatus/>
</cp:coreProperties>
</file>