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Bilgi Girişi" sheetId="1" r:id="rId1"/>
    <sheet name="Borç Onayı" sheetId="2" r:id="rId2"/>
    <sheet name="Borç Onayı BOŞ" sheetId="3" r:id="rId3"/>
    <sheet name="arka sayfa" sheetId="4" r:id="rId4"/>
  </sheets>
  <definedNames>
    <definedName name="_xlnm.Print_Area" localSheetId="3">'arka sayfa'!$A$1:$J$35</definedName>
    <definedName name="_xlnm.Print_Area" localSheetId="0">'Borç Onayı'!$A$2:$F$67</definedName>
    <definedName name="_xlnm.Print_Area" localSheetId="1">'Borç Onayı'!$A$1:$F$67</definedName>
    <definedName name="_xlnm.Print_Area" localSheetId="2">'Borç Onayı BOŞ'!$A$1:$F$67</definedName>
  </definedNames>
  <calcPr fullCalcOnLoad="1"/>
</workbook>
</file>

<file path=xl/sharedStrings.xml><?xml version="1.0" encoding="utf-8"?>
<sst xmlns="http://schemas.openxmlformats.org/spreadsheetml/2006/main" count="194" uniqueCount="114">
  <si>
    <t>Borçlunun Adı Soyadı</t>
  </si>
  <si>
    <t>Sicil Nosu</t>
  </si>
  <si>
    <t>Unvanı</t>
  </si>
  <si>
    <t>AYLIK UNSURLARI</t>
  </si>
  <si>
    <t>TAHAKKUK  ETTİRİLEN (A)</t>
  </si>
  <si>
    <t>TAHAKKUK ETTİRİLMESİ GEREKEN (B)</t>
  </si>
  <si>
    <t>FARK (C)</t>
  </si>
  <si>
    <t xml:space="preserve"> TOPLAM</t>
  </si>
  <si>
    <t>FİİLEN ÖDENEN (A)</t>
  </si>
  <si>
    <t>HAKEDİLEN (B)</t>
  </si>
  <si>
    <t>TOPLAM</t>
  </si>
  <si>
    <t>FİİLEN KESİLEN (A)</t>
  </si>
  <si>
    <t>KESİLMESİ GEREKEN  (B)</t>
  </si>
  <si>
    <t>KİŞİ BORCUNA ALINACAK TUTAR:</t>
  </si>
  <si>
    <t xml:space="preserve"> </t>
  </si>
  <si>
    <t>*1</t>
  </si>
  <si>
    <t>*2</t>
  </si>
  <si>
    <t>*3</t>
  </si>
  <si>
    <t>Düzenleyen</t>
  </si>
  <si>
    <t>YERSİZ VE FAZLA ÖDENEN AYLIKLARDAN DOĞAN</t>
  </si>
  <si>
    <t>Kontrol</t>
  </si>
  <si>
    <t>Kıdem Yılı</t>
  </si>
  <si>
    <t>Sayın :</t>
  </si>
  <si>
    <t>nedeniyle</t>
  </si>
  <si>
    <t xml:space="preserve">dönemine ait Yersiz Ödemelerden </t>
  </si>
  <si>
    <t xml:space="preserve">Doğan  Kişi Borçları Hesaplama Cetvelinde </t>
  </si>
  <si>
    <t>gösterilen</t>
  </si>
  <si>
    <t>toplam</t>
  </si>
  <si>
    <t>bulunmaktadır.</t>
  </si>
  <si>
    <t>Tebliğ Olunur.</t>
  </si>
  <si>
    <t>Tebellüğ Eden</t>
  </si>
  <si>
    <t>Adı Soyadı :</t>
  </si>
  <si>
    <t>Adresi :</t>
  </si>
  <si>
    <t>İMZA :</t>
  </si>
  <si>
    <t>Adres</t>
  </si>
  <si>
    <t>Telefon</t>
  </si>
  <si>
    <t>gerekmektedir. Kişi borcunuza ait Faiz ödemesi borç bitiminde hesaplanacaktır.</t>
  </si>
  <si>
    <t>İlgili döneme ait borcunuzu en kısa sürede Üniversitemiz Strajeji Gel. Dai. Başkanlığının</t>
  </si>
  <si>
    <t>TC.NO:</t>
  </si>
  <si>
    <t xml:space="preserve">TABLO 1: AYLIK VE YAN ÖDEMELER </t>
  </si>
  <si>
    <t>Personel Durumu</t>
  </si>
  <si>
    <t>01/10/2008 Den Önceki Personel</t>
  </si>
  <si>
    <t>01/10/2008 Den Sonraki Personel</t>
  </si>
  <si>
    <t>Borçlandırma Dönemi</t>
  </si>
  <si>
    <t>Ay Günü</t>
  </si>
  <si>
    <t>Çalıştığı Toplam Gün</t>
  </si>
  <si>
    <t>Akademik</t>
  </si>
  <si>
    <t>İdari</t>
  </si>
  <si>
    <t>657 4/b</t>
  </si>
  <si>
    <t>657 4/c</t>
  </si>
  <si>
    <t>Ay</t>
  </si>
  <si>
    <t>Gün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</si>
  <si>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</si>
  <si>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</si>
  <si>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</si>
  <si>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</si>
  <si>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</si>
  <si>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</si>
  <si>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</si>
  <si>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</si>
  <si>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</si>
  <si>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</si>
  <si>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</si>
  <si>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</si>
  <si>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Yıl</t>
  </si>
  <si>
    <t>/</t>
  </si>
  <si>
    <t>--</t>
  </si>
  <si>
    <t>Bordro Dönemi</t>
  </si>
  <si>
    <t>Kadro Durumu</t>
  </si>
  <si>
    <t>Diğer</t>
  </si>
  <si>
    <t>Kadro Yeri</t>
  </si>
  <si>
    <t xml:space="preserve">KİŞİ BORÇLARI HESAPLAMA CETVELİ    </t>
  </si>
  <si>
    <t>Ek-1</t>
  </si>
  <si>
    <t>Borçlandırma Nedeni</t>
  </si>
  <si>
    <t>Tahakkuk Birimi / Kadro Yeri</t>
  </si>
  <si>
    <t>Toplam</t>
  </si>
  <si>
    <t>İmzalar</t>
  </si>
  <si>
    <t>Ünvanı</t>
  </si>
  <si>
    <t>Adı,Soyadı</t>
  </si>
  <si>
    <t>İstifa</t>
  </si>
  <si>
    <t>Emekli</t>
  </si>
  <si>
    <t>Ölüm</t>
  </si>
  <si>
    <t>Ücretsiz İzin</t>
  </si>
  <si>
    <t>Askerlik</t>
  </si>
  <si>
    <t>a</t>
  </si>
  <si>
    <t>b</t>
  </si>
  <si>
    <t>c</t>
  </si>
  <si>
    <t>d</t>
  </si>
  <si>
    <t>e</t>
  </si>
  <si>
    <t>Bütçe Giderleri Toplamı</t>
  </si>
  <si>
    <t>.-TL Borcunuz</t>
  </si>
  <si>
    <t>Ödemenin Yapılacağı Banka Hesap No</t>
  </si>
  <si>
    <t>Vakıfbank Afyon Şubesi</t>
  </si>
  <si>
    <t>TR83 0001 5001 5800 729 4586 628</t>
  </si>
  <si>
    <r>
      <t>DİKKAT</t>
    </r>
    <r>
      <rPr>
        <sz val="10"/>
        <color indexed="10"/>
        <rFont val="Arial"/>
        <family val="2"/>
      </rPr>
      <t xml:space="preserve"> !!!!!!!!!!</t>
    </r>
  </si>
  <si>
    <t xml:space="preserve">TABLO 3: Şahıstan Yapılan YASAL KESİNTİLER </t>
  </si>
  <si>
    <r>
      <t xml:space="preserve">Bu Kişi İçin Yapılan İşlemler Emekli Kesenekleri Gönderildikten </t>
    </r>
    <r>
      <rPr>
        <b/>
        <u val="single"/>
        <sz val="10"/>
        <color indexed="10"/>
        <rFont val="Arial"/>
        <family val="2"/>
      </rPr>
      <t>SONRA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Yapılmış İşlemlerdir.</t>
    </r>
  </si>
  <si>
    <t xml:space="preserve">Tahakkuk Toplamı </t>
  </si>
  <si>
    <t>Mahsup Edilecek Tutar</t>
  </si>
  <si>
    <t xml:space="preserve">Tahsil Edilecek Tutar </t>
  </si>
  <si>
    <t xml:space="preserve">TABLO 2: İŞVEREN KESİNTİ KATKI PAYLARI </t>
  </si>
  <si>
    <r>
      <t xml:space="preserve">Bu Kişi İçin Yapılan İşlemler Emekli Kesenekleri Gönderilmeden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ÖNCE</t>
    </r>
    <r>
      <rPr>
        <sz val="10"/>
        <rFont val="Arial"/>
        <family val="0"/>
      </rPr>
      <t xml:space="preserve"> </t>
    </r>
    <r>
      <rPr>
        <sz val="10"/>
        <color indexed="48"/>
        <rFont val="Arial"/>
        <family val="2"/>
      </rPr>
      <t>yada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 xml:space="preserve">Düzeltme İmkanı Bulunan Süre İçinde </t>
    </r>
    <r>
      <rPr>
        <sz val="10"/>
        <rFont val="Arial"/>
        <family val="0"/>
      </rPr>
      <t>Yapılmış İşlemlerdir.</t>
    </r>
  </si>
  <si>
    <t xml:space="preserve">Notlar: </t>
  </si>
  <si>
    <t>*4</t>
  </si>
  <si>
    <t>*5</t>
  </si>
  <si>
    <t>= ( 4 - 5 )</t>
  </si>
  <si>
    <t>= (1 + 2 )</t>
  </si>
  <si>
    <t>Diğer Nedenler</t>
  </si>
  <si>
    <t>Kesintiler Toplamı</t>
  </si>
  <si>
    <t>Net Ele Geçen</t>
  </si>
  <si>
    <r>
      <t>AKÜTAH / M.İŞBİLİR -</t>
    </r>
    <r>
      <rPr>
        <sz val="10"/>
        <color indexed="12"/>
        <rFont val="Arial"/>
        <family val="2"/>
      </rPr>
      <t>2017/07/12</t>
    </r>
  </si>
  <si>
    <t>Bu Sayfa Üzerinde Tahakkuk Ettirilen ve Ettirilmesi Gereken Rakamları elle Giriş Yaparak Doldurabilirsiniz</t>
  </si>
  <si>
    <t>Fakülte Sekreteri</t>
  </si>
  <si>
    <t>Bu Kişi İçin Yapılan İşlemler Emekli Kesenekleri Gönderildikten SONRA Yapılmış İşlemlerdir.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</si>
</sst>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;[Red]#,##0"/>
    <numFmt numFmtId="192" formatCode="#,##0.00;[Red]#,##0.00"/>
    <numFmt numFmtId="193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4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6"/>
      <name val="Times New Roman"/>
      <family val="1"/>
    </font>
    <font>
      <b/>
      <sz val="10"/>
      <color indexed="12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23" borderId="0" applyNumberFormat="0" applyBorder="0" applyAlignment="0" applyProtection="0"/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1" xfId="0" applyFont="1" applyBorder="1" applyAlignment="1" applyProtection="1">
      <alignment vertical="top" wrapText="1"/>
      <protection hidden="1"/>
    </xf>
    <xf numFmtId="0" fontId="5" fillId="0" borderId="12" xfId="0" applyFont="1" applyBorder="1" applyAlignment="1" applyProtection="1">
      <alignment vertical="top" wrapText="1"/>
      <protection hidden="1"/>
    </xf>
    <xf numFmtId="3" fontId="0" fillId="0" borderId="0" xfId="0" applyNumberFormat="1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vertical="top" wrapText="1"/>
      <protection hidden="1"/>
    </xf>
    <xf numFmtId="0" fontId="5" fillId="0" borderId="14" xfId="0" applyFon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14" fontId="5" fillId="0" borderId="14" xfId="0" applyNumberFormat="1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191" fontId="0" fillId="0" borderId="0" xfId="0" applyNumberFormat="1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1" fontId="5" fillId="0" borderId="11" xfId="0" applyNumberFormat="1" applyFont="1" applyFill="1" applyBorder="1" applyAlignment="1" applyProtection="1">
      <alignment horizontal="left"/>
      <protection hidden="1"/>
    </xf>
    <xf numFmtId="0" fontId="5" fillId="0" borderId="11" xfId="0" applyNumberFormat="1" applyFont="1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/>
      <protection hidden="1"/>
    </xf>
    <xf numFmtId="4" fontId="5" fillId="0" borderId="11" xfId="0" applyNumberFormat="1" applyFont="1" applyBorder="1" applyAlignment="1" applyProtection="1">
      <alignment/>
      <protection hidden="1"/>
    </xf>
    <xf numFmtId="4" fontId="5" fillId="0" borderId="11" xfId="0" applyNumberFormat="1" applyFont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right" vertical="top" wrapText="1"/>
      <protection hidden="1"/>
    </xf>
    <xf numFmtId="4" fontId="5" fillId="0" borderId="0" xfId="0" applyNumberFormat="1" applyFont="1" applyBorder="1" applyAlignment="1" applyProtection="1">
      <alignment horizontal="right" vertical="top" wrapText="1"/>
      <protection hidden="1"/>
    </xf>
    <xf numFmtId="0" fontId="5" fillId="0" borderId="11" xfId="0" applyFont="1" applyBorder="1" applyAlignment="1" applyProtection="1">
      <alignment horizontal="justify" vertical="top" wrapText="1"/>
      <protection hidden="1"/>
    </xf>
    <xf numFmtId="4" fontId="5" fillId="0" borderId="11" xfId="0" applyNumberFormat="1" applyFont="1" applyBorder="1" applyAlignment="1" applyProtection="1">
      <alignment/>
      <protection hidden="1"/>
    </xf>
    <xf numFmtId="4" fontId="5" fillId="0" borderId="11" xfId="0" applyNumberFormat="1" applyFont="1" applyBorder="1" applyAlignment="1" applyProtection="1">
      <alignment horizontal="right" wrapText="1"/>
      <protection hidden="1"/>
    </xf>
    <xf numFmtId="191" fontId="0" fillId="0" borderId="0" xfId="0" applyNumberFormat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191" fontId="9" fillId="0" borderId="0" xfId="0" applyNumberFormat="1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13" xfId="0" applyFont="1" applyBorder="1" applyAlignment="1" applyProtection="1">
      <alignment horizontal="right" vertical="top" wrapText="1"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4" fontId="5" fillId="0" borderId="0" xfId="0" applyNumberFormat="1" applyFont="1" applyBorder="1" applyAlignment="1" applyProtection="1">
      <alignment horizontal="right" wrapText="1"/>
      <protection hidden="1"/>
    </xf>
    <xf numFmtId="4" fontId="5" fillId="0" borderId="0" xfId="0" applyNumberFormat="1" applyFont="1" applyBorder="1" applyAlignment="1" applyProtection="1">
      <alignment/>
      <protection hidden="1"/>
    </xf>
    <xf numFmtId="192" fontId="7" fillId="0" borderId="0" xfId="0" applyNumberFormat="1" applyFont="1" applyBorder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4" fontId="5" fillId="0" borderId="0" xfId="0" applyNumberFormat="1" applyFont="1" applyBorder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0" fontId="5" fillId="0" borderId="11" xfId="0" applyFont="1" applyBorder="1" applyAlignment="1" applyProtection="1">
      <alignment wrapText="1"/>
      <protection hidden="1"/>
    </xf>
    <xf numFmtId="0" fontId="5" fillId="0" borderId="13" xfId="0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wrapText="1"/>
      <protection hidden="1"/>
    </xf>
    <xf numFmtId="4" fontId="5" fillId="0" borderId="13" xfId="0" applyNumberFormat="1" applyFont="1" applyBorder="1" applyAlignment="1" applyProtection="1">
      <alignment horizontal="right" wrapText="1"/>
      <protection hidden="1"/>
    </xf>
    <xf numFmtId="4" fontId="8" fillId="0" borderId="0" xfId="0" applyNumberFormat="1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32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 quotePrefix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4" borderId="10" xfId="0" applyFont="1" applyFill="1" applyBorder="1" applyAlignment="1" applyProtection="1">
      <alignment/>
      <protection hidden="1"/>
    </xf>
    <xf numFmtId="0" fontId="0" fillId="0" borderId="21" xfId="0" applyBorder="1" applyAlignment="1" applyProtection="1" quotePrefix="1">
      <alignment/>
      <protection hidden="1"/>
    </xf>
    <xf numFmtId="0" fontId="0" fillId="34" borderId="21" xfId="0" applyFill="1" applyBorder="1" applyAlignment="1" applyProtection="1" quotePrefix="1">
      <alignment/>
      <protection hidden="1"/>
    </xf>
    <xf numFmtId="0" fontId="5" fillId="10" borderId="1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10" xfId="0" applyFont="1" applyBorder="1" applyAlignment="1" applyProtection="1">
      <alignment vertical="top" wrapText="1"/>
      <protection hidden="1"/>
    </xf>
    <xf numFmtId="0" fontId="0" fillId="0" borderId="1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hidden="1"/>
    </xf>
    <xf numFmtId="4" fontId="5" fillId="0" borderId="17" xfId="0" applyNumberFormat="1" applyFont="1" applyBorder="1" applyAlignment="1" applyProtection="1">
      <alignment horizontal="right" vertical="top" wrapText="1"/>
      <protection hidden="1"/>
    </xf>
    <xf numFmtId="4" fontId="5" fillId="0" borderId="17" xfId="0" applyNumberFormat="1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 horizontal="right" vertical="top" wrapText="1"/>
      <protection hidden="1"/>
    </xf>
    <xf numFmtId="0" fontId="13" fillId="0" borderId="0" xfId="0" applyFont="1" applyBorder="1" applyAlignment="1" applyProtection="1">
      <alignment/>
      <protection hidden="1"/>
    </xf>
    <xf numFmtId="4" fontId="15" fillId="0" borderId="11" xfId="0" applyNumberFormat="1" applyFont="1" applyBorder="1" applyAlignment="1" applyProtection="1">
      <alignment horizontal="right" wrapText="1"/>
      <protection hidden="1"/>
    </xf>
    <xf numFmtId="0" fontId="16" fillId="0" borderId="0" xfId="0" applyFont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49" fontId="0" fillId="0" borderId="21" xfId="0" applyNumberFormat="1" applyBorder="1" applyAlignment="1" applyProtection="1">
      <alignment/>
      <protection locked="0"/>
    </xf>
    <xf numFmtId="0" fontId="5" fillId="0" borderId="26" xfId="0" applyFont="1" applyBorder="1" applyAlignment="1" applyProtection="1" quotePrefix="1">
      <alignment wrapText="1"/>
      <protection hidden="1"/>
    </xf>
    <xf numFmtId="0" fontId="5" fillId="0" borderId="11" xfId="0" applyFont="1" applyBorder="1" applyAlignment="1" applyProtection="1" quotePrefix="1">
      <alignment wrapText="1"/>
      <protection hidden="1"/>
    </xf>
    <xf numFmtId="4" fontId="24" fillId="0" borderId="13" xfId="0" applyNumberFormat="1" applyFont="1" applyBorder="1" applyAlignment="1" applyProtection="1">
      <alignment horizontal="right" wrapText="1"/>
      <protection hidden="1"/>
    </xf>
    <xf numFmtId="0" fontId="5" fillId="34" borderId="11" xfId="0" applyFont="1" applyFill="1" applyBorder="1" applyAlignment="1" applyProtection="1">
      <alignment wrapText="1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22" fillId="0" borderId="0" xfId="0" applyFont="1" applyBorder="1" applyAlignment="1" applyProtection="1">
      <alignment horizontal="left" vertical="top" wrapText="1"/>
      <protection hidden="1"/>
    </xf>
    <xf numFmtId="0" fontId="14" fillId="0" borderId="17" xfId="0" applyFont="1" applyBorder="1" applyAlignment="1" applyProtection="1">
      <alignment wrapText="1"/>
      <protection hidden="1"/>
    </xf>
    <xf numFmtId="192" fontId="0" fillId="34" borderId="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 locked="0"/>
    </xf>
    <xf numFmtId="4" fontId="0" fillId="0" borderId="25" xfId="0" applyNumberForma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 wrapText="1"/>
      <protection hidden="1"/>
    </xf>
    <xf numFmtId="192" fontId="0" fillId="0" borderId="0" xfId="0" applyNumberFormat="1" applyBorder="1" applyAlignment="1" applyProtection="1">
      <alignment/>
      <protection hidden="1"/>
    </xf>
    <xf numFmtId="4" fontId="5" fillId="0" borderId="11" xfId="0" applyNumberFormat="1" applyFont="1" applyBorder="1" applyAlignment="1" applyProtection="1">
      <alignment/>
      <protection hidden="1" locked="0"/>
    </xf>
    <xf numFmtId="4" fontId="5" fillId="0" borderId="11" xfId="0" applyNumberFormat="1" applyFont="1" applyBorder="1" applyAlignment="1" applyProtection="1">
      <alignment/>
      <protection hidden="1" locked="0"/>
    </xf>
    <xf numFmtId="0" fontId="5" fillId="0" borderId="14" xfId="0" applyFont="1" applyBorder="1" applyAlignment="1" applyProtection="1">
      <alignment vertical="center" wrapText="1"/>
      <protection hidden="1" locked="0"/>
    </xf>
    <xf numFmtId="0" fontId="5" fillId="0" borderId="11" xfId="0" applyFont="1" applyBorder="1" applyAlignment="1" applyProtection="1">
      <alignment horizontal="left" vertical="top" wrapText="1"/>
      <protection hidden="1" locked="0"/>
    </xf>
    <xf numFmtId="1" fontId="5" fillId="0" borderId="11" xfId="0" applyNumberFormat="1" applyFont="1" applyFill="1" applyBorder="1" applyAlignment="1" applyProtection="1">
      <alignment horizontal="left"/>
      <protection hidden="1" locked="0"/>
    </xf>
    <xf numFmtId="0" fontId="5" fillId="0" borderId="11" xfId="0" applyNumberFormat="1" applyFont="1" applyBorder="1" applyAlignment="1" applyProtection="1">
      <alignment horizontal="left"/>
      <protection hidden="1" locked="0"/>
    </xf>
    <xf numFmtId="14" fontId="5" fillId="0" borderId="14" xfId="0" applyNumberFormat="1" applyFont="1" applyBorder="1" applyAlignment="1" applyProtection="1">
      <alignment horizontal="left" vertical="top" wrapText="1"/>
      <protection hidden="1" locked="0"/>
    </xf>
    <xf numFmtId="0" fontId="5" fillId="0" borderId="12" xfId="0" applyFont="1" applyBorder="1" applyAlignment="1" applyProtection="1">
      <alignment vertical="top" wrapText="1"/>
      <protection hidden="1" locked="0"/>
    </xf>
    <xf numFmtId="0" fontId="5" fillId="0" borderId="11" xfId="0" applyFont="1" applyBorder="1" applyAlignment="1" applyProtection="1">
      <alignment/>
      <protection hidden="1" locked="0"/>
    </xf>
    <xf numFmtId="0" fontId="5" fillId="0" borderId="13" xfId="0" applyFont="1" applyBorder="1" applyAlignment="1" applyProtection="1">
      <alignment vertical="top" wrapText="1"/>
      <protection hidden="1" locked="0"/>
    </xf>
    <xf numFmtId="4" fontId="15" fillId="0" borderId="11" xfId="0" applyNumberFormat="1" applyFont="1" applyBorder="1" applyAlignment="1" applyProtection="1">
      <alignment horizontal="right" wrapText="1"/>
      <protection hidden="1" locked="0"/>
    </xf>
    <xf numFmtId="4" fontId="24" fillId="0" borderId="13" xfId="0" applyNumberFormat="1" applyFont="1" applyBorder="1" applyAlignment="1" applyProtection="1">
      <alignment horizontal="right" wrapText="1"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5" fillId="0" borderId="19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/>
      <protection hidden="1" locked="0"/>
    </xf>
    <xf numFmtId="0" fontId="5" fillId="0" borderId="14" xfId="0" applyFont="1" applyBorder="1" applyAlignment="1" applyProtection="1">
      <alignment/>
      <protection hidden="1" locked="0"/>
    </xf>
    <xf numFmtId="0" fontId="5" fillId="32" borderId="0" xfId="0" applyFont="1" applyFill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0" fontId="0" fillId="0" borderId="0" xfId="0" applyBorder="1" applyAlignment="1" applyProtection="1">
      <alignment horizontal="center" wrapText="1"/>
      <protection hidden="1"/>
    </xf>
    <xf numFmtId="0" fontId="18" fillId="0" borderId="0" xfId="0" applyFont="1" applyAlignment="1" applyProtection="1">
      <alignment horizontal="center" wrapText="1" shrinkToFit="1"/>
      <protection hidden="1" locked="0"/>
    </xf>
    <xf numFmtId="0" fontId="0" fillId="34" borderId="22" xfId="0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 locked="0"/>
    </xf>
    <xf numFmtId="0" fontId="0" fillId="0" borderId="21" xfId="0" applyBorder="1" applyAlignment="1" applyProtection="1">
      <alignment horizontal="center"/>
      <protection hidden="1" locked="0"/>
    </xf>
    <xf numFmtId="0" fontId="0" fillId="0" borderId="23" xfId="0" applyBorder="1" applyAlignment="1" applyProtection="1">
      <alignment horizontal="center"/>
      <protection hidden="1" locked="0"/>
    </xf>
    <xf numFmtId="0" fontId="0" fillId="4" borderId="0" xfId="0" applyFont="1" applyFill="1" applyAlignment="1" applyProtection="1">
      <alignment horizontal="center"/>
      <protection hidden="1"/>
    </xf>
    <xf numFmtId="0" fontId="5" fillId="34" borderId="20" xfId="0" applyFont="1" applyFill="1" applyBorder="1" applyAlignment="1" applyProtection="1">
      <alignment horizontal="center" vertical="top" wrapText="1"/>
      <protection hidden="1"/>
    </xf>
    <xf numFmtId="0" fontId="5" fillId="34" borderId="27" xfId="0" applyFont="1" applyFill="1" applyBorder="1" applyAlignment="1" applyProtection="1">
      <alignment horizontal="center" vertical="top" wrapText="1"/>
      <protection hidden="1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center" vertical="top" wrapText="1"/>
      <protection hidden="1"/>
    </xf>
    <xf numFmtId="0" fontId="5" fillId="0" borderId="21" xfId="0" applyFont="1" applyBorder="1" applyAlignment="1" applyProtection="1">
      <alignment horizontal="center" vertical="top" wrapText="1"/>
      <protection hidden="1"/>
    </xf>
    <xf numFmtId="0" fontId="5" fillId="0" borderId="23" xfId="0" applyFont="1" applyBorder="1" applyAlignment="1" applyProtection="1">
      <alignment horizontal="center" vertical="top" wrapText="1"/>
      <protection hidden="1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 vertical="top" wrapText="1"/>
      <protection hidden="1"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4" fontId="23" fillId="0" borderId="0" xfId="0" applyNumberFormat="1" applyFont="1" applyBorder="1" applyAlignment="1" applyProtection="1">
      <alignment horizontal="left" wrapText="1"/>
      <protection hidden="1"/>
    </xf>
    <xf numFmtId="0" fontId="5" fillId="0" borderId="29" xfId="0" applyFont="1" applyBorder="1" applyAlignment="1" applyProtection="1">
      <alignment horizontal="left" vertical="center" wrapText="1"/>
      <protection hidden="1"/>
    </xf>
    <xf numFmtId="0" fontId="5" fillId="0" borderId="30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14" fillId="0" borderId="10" xfId="0" applyFont="1" applyBorder="1" applyAlignment="1" applyProtection="1">
      <alignment horizontal="center" wrapText="1"/>
      <protection hidden="1"/>
    </xf>
    <xf numFmtId="0" fontId="14" fillId="0" borderId="12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left" wrapText="1"/>
      <protection hidden="1"/>
    </xf>
    <xf numFmtId="0" fontId="5" fillId="0" borderId="31" xfId="0" applyFont="1" applyBorder="1" applyAlignment="1" applyProtection="1">
      <alignment horizontal="left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center" wrapText="1"/>
      <protection hidden="1"/>
    </xf>
    <xf numFmtId="0" fontId="26" fillId="0" borderId="12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left" wrapText="1"/>
      <protection hidden="1" locked="0"/>
    </xf>
    <xf numFmtId="0" fontId="5" fillId="0" borderId="31" xfId="0" applyFont="1" applyBorder="1" applyAlignment="1" applyProtection="1">
      <alignment horizontal="left" wrapText="1"/>
      <protection hidden="1" locked="0"/>
    </xf>
    <xf numFmtId="0" fontId="62" fillId="36" borderId="0" xfId="0" applyFont="1" applyFill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left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29" xfId="0" applyFont="1" applyBorder="1" applyAlignment="1" applyProtection="1">
      <alignment horizontal="left" vertical="center" wrapText="1"/>
      <protection hidden="1" locked="0"/>
    </xf>
    <xf numFmtId="0" fontId="5" fillId="0" borderId="30" xfId="0" applyFont="1" applyBorder="1" applyAlignment="1" applyProtection="1">
      <alignment horizontal="left" vertical="center" wrapText="1"/>
      <protection hidden="1" locked="0"/>
    </xf>
    <xf numFmtId="0" fontId="5" fillId="0" borderId="13" xfId="0" applyFont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22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A101"/>
  <sheetViews>
    <sheetView showGridLines="0" showZeros="0" tabSelected="1" zoomScale="90" zoomScaleNormal="90" zoomScaleSheetLayoutView="100" zoomScalePageLayoutView="0" workbookViewId="0" topLeftCell="A29">
      <selection activeCell="P52" sqref="P52:S52"/>
    </sheetView>
  </sheetViews>
  <sheetFormatPr defaultColWidth="9.140625" defaultRowHeight="12.75"/>
  <cols>
    <col min="1" max="1" width="8.00390625" style="1" customWidth="1"/>
    <col min="2" max="2" width="29.28125" style="1" bestFit="1" customWidth="1"/>
    <col min="3" max="3" width="4.00390625" style="1" customWidth="1"/>
    <col min="4" max="4" width="2.28125" style="1" customWidth="1"/>
    <col min="5" max="5" width="3.8515625" style="1" customWidth="1"/>
    <col min="6" max="6" width="2.28125" style="1" customWidth="1"/>
    <col min="7" max="7" width="5.57421875" style="1" customWidth="1"/>
    <col min="8" max="8" width="2.140625" style="1" customWidth="1"/>
    <col min="9" max="9" width="4.00390625" style="1" customWidth="1"/>
    <col min="10" max="10" width="2.28125" style="1" customWidth="1"/>
    <col min="11" max="11" width="4.00390625" style="1" customWidth="1"/>
    <col min="12" max="12" width="2.00390625" style="1" customWidth="1"/>
    <col min="13" max="14" width="5.57421875" style="1" customWidth="1"/>
    <col min="15" max="15" width="24.57421875" style="1" customWidth="1"/>
    <col min="16" max="16" width="26.00390625" style="1" customWidth="1"/>
    <col min="17" max="17" width="5.57421875" style="1" customWidth="1"/>
    <col min="18" max="18" width="4.421875" style="1" customWidth="1"/>
    <col min="19" max="19" width="6.00390625" style="4" customWidth="1"/>
    <col min="20" max="20" width="31.140625" style="4" customWidth="1"/>
    <col min="21" max="21" width="26.7109375" style="4" customWidth="1"/>
    <col min="22" max="22" width="29.7109375" style="4" customWidth="1"/>
    <col min="23" max="24" width="8.421875" style="1" customWidth="1"/>
    <col min="25" max="25" width="20.7109375" style="1" customWidth="1"/>
    <col min="26" max="26" width="11.140625" style="1" bestFit="1" customWidth="1"/>
    <col min="27" max="27" width="7.8515625" style="1" customWidth="1"/>
    <col min="28" max="16384" width="9.140625" style="1" customWidth="1"/>
  </cols>
  <sheetData>
    <row r="1" spans="3:5" ht="15.75" hidden="1">
      <c r="C1" s="1" t="s">
        <v>51</v>
      </c>
      <c r="D1" s="1" t="s">
        <v>50</v>
      </c>
      <c r="E1" s="1" t="s">
        <v>64</v>
      </c>
    </row>
    <row r="2" spans="3:15" ht="94.5" hidden="1">
      <c r="C2" s="1">
        <v>14</v>
      </c>
      <c r="D2" s="69" t="s">
        <v>52</v>
      </c>
      <c r="E2" s="1">
        <v>2008</v>
      </c>
      <c r="N2" s="1">
        <f>IF(O2="Sendika Aidatı",1,0)</f>
        <v>0</v>
      </c>
      <c r="O2" s="103" t="str">
        <f>IF(C51*A51&gt;0,"Sendika Aidatı","Bu Alana Sendika Kesintisi Girmek İçin Toplu Sözleşme Primi Tutarının Bu aya İsabet Eden Kısmını Boş Geçemezsiniz")</f>
        <v>Bu Alana Sendika Kesintisi Girmek İçin Toplu Sözleşme Primi Tutarının Bu aya İsabet Eden Kısmını Boş Geçemezsiniz</v>
      </c>
    </row>
    <row r="3" spans="3:15" ht="15.75" hidden="1">
      <c r="C3" s="1">
        <v>15</v>
      </c>
      <c r="D3" s="69" t="s">
        <v>53</v>
      </c>
      <c r="E3" s="1">
        <v>2009</v>
      </c>
      <c r="N3" s="1">
        <f>IF(O3="Sendika Aidatı",1,0)</f>
        <v>0</v>
      </c>
      <c r="O3" s="1" t="str">
        <f>IF(C64&lt;=0,"Bu Alana Sendika Kesintisi Girmek İçin Toplu Sözleşme Primi Tutarının Bu aya İsabet Eden Kısmını Boş Geçemezsiniz","Sendika Aidatı")</f>
        <v>Bu Alana Sendika Kesintisi Girmek İçin Toplu Sözleşme Primi Tutarının Bu aya İsabet Eden Kısmını Boş Geçemezsiniz</v>
      </c>
    </row>
    <row r="4" spans="4:5" ht="15.75" hidden="1">
      <c r="D4" s="69" t="s">
        <v>54</v>
      </c>
      <c r="E4" s="1">
        <v>2010</v>
      </c>
    </row>
    <row r="5" spans="4:5" ht="15.75" hidden="1">
      <c r="D5" s="69" t="s">
        <v>55</v>
      </c>
      <c r="E5" s="1">
        <v>2011</v>
      </c>
    </row>
    <row r="6" spans="4:5" ht="15.75" hidden="1">
      <c r="D6" s="69" t="s">
        <v>56</v>
      </c>
      <c r="E6" s="1">
        <v>2012</v>
      </c>
    </row>
    <row r="7" spans="4:5" ht="15.75" hidden="1">
      <c r="D7" s="69" t="s">
        <v>57</v>
      </c>
      <c r="E7" s="1">
        <v>2013</v>
      </c>
    </row>
    <row r="8" spans="4:5" ht="15.75" hidden="1">
      <c r="D8" s="69" t="s">
        <v>58</v>
      </c>
      <c r="E8" s="1">
        <v>2014</v>
      </c>
    </row>
    <row r="9" spans="4:5" ht="15.75" hidden="1">
      <c r="D9" s="69" t="s">
        <v>59</v>
      </c>
      <c r="E9" s="1">
        <v>2015</v>
      </c>
    </row>
    <row r="10" spans="4:5" ht="15.75" hidden="1">
      <c r="D10" s="69" t="s">
        <v>60</v>
      </c>
      <c r="E10" s="1">
        <v>2016</v>
      </c>
    </row>
    <row r="11" spans="4:5" ht="15.75" hidden="1">
      <c r="D11" s="69" t="s">
        <v>61</v>
      </c>
      <c r="E11" s="1">
        <v>2017</v>
      </c>
    </row>
    <row r="12" spans="4:5" ht="15.75" hidden="1">
      <c r="D12" s="69" t="s">
        <v>62</v>
      </c>
      <c r="E12" s="1">
        <v>2018</v>
      </c>
    </row>
    <row r="13" spans="4:5" ht="15.75" hidden="1">
      <c r="D13" s="69" t="s">
        <v>63</v>
      </c>
      <c r="E13" s="1">
        <v>2019</v>
      </c>
    </row>
    <row r="14" spans="2:17" ht="30" customHeight="1" hidden="1">
      <c r="B14" s="1" t="s">
        <v>41</v>
      </c>
      <c r="C14" s="4"/>
      <c r="N14" s="129" t="s">
        <v>96</v>
      </c>
      <c r="O14" s="129"/>
      <c r="P14" s="129"/>
      <c r="Q14" s="129"/>
    </row>
    <row r="15" spans="2:17" ht="33.75" customHeight="1" hidden="1">
      <c r="B15" s="1" t="s">
        <v>42</v>
      </c>
      <c r="C15" s="4"/>
      <c r="N15" s="129" t="s">
        <v>101</v>
      </c>
      <c r="O15" s="129"/>
      <c r="P15" s="129"/>
      <c r="Q15" s="129"/>
    </row>
    <row r="16" spans="2:3" ht="25.5" customHeight="1" hidden="1">
      <c r="B16" s="1" t="s">
        <v>69</v>
      </c>
      <c r="C16" s="4"/>
    </row>
    <row r="17" spans="2:3" ht="15.75" hidden="1">
      <c r="B17" s="1" t="s">
        <v>46</v>
      </c>
      <c r="C17" s="4"/>
    </row>
    <row r="18" spans="2:3" ht="15.75" hidden="1">
      <c r="B18" s="1" t="s">
        <v>47</v>
      </c>
      <c r="C18" s="4"/>
    </row>
    <row r="19" spans="2:3" ht="15.75" hidden="1">
      <c r="B19" s="1" t="s">
        <v>48</v>
      </c>
      <c r="C19" s="4"/>
    </row>
    <row r="20" spans="2:3" ht="15.75" hidden="1">
      <c r="B20" s="1" t="s">
        <v>49</v>
      </c>
      <c r="C20" s="4"/>
    </row>
    <row r="21" spans="2:3" ht="15.75" hidden="1">
      <c r="B21" s="1" t="s">
        <v>79</v>
      </c>
      <c r="C21" s="4"/>
    </row>
    <row r="22" spans="2:3" ht="15.75" hidden="1">
      <c r="B22" s="1" t="s">
        <v>82</v>
      </c>
      <c r="C22" s="4"/>
    </row>
    <row r="23" spans="2:3" ht="15.75" hidden="1">
      <c r="B23" s="1" t="s">
        <v>83</v>
      </c>
      <c r="C23" s="4"/>
    </row>
    <row r="24" spans="2:3" ht="15.75" hidden="1">
      <c r="B24" s="1" t="s">
        <v>80</v>
      </c>
      <c r="C24" s="4"/>
    </row>
    <row r="25" spans="2:3" ht="15.75" hidden="1">
      <c r="B25" s="1" t="s">
        <v>81</v>
      </c>
      <c r="C25" s="4"/>
    </row>
    <row r="26" spans="2:3" ht="15.75" hidden="1">
      <c r="B26" s="1" t="s">
        <v>107</v>
      </c>
      <c r="C26" s="4"/>
    </row>
    <row r="27" ht="15.75" hidden="1">
      <c r="C27" s="4"/>
    </row>
    <row r="28" ht="15.75" hidden="1">
      <c r="C28" s="4"/>
    </row>
    <row r="29" spans="2:3" ht="15.75">
      <c r="B29" s="4"/>
      <c r="C29" s="4"/>
    </row>
    <row r="30" spans="2:13" ht="15.75">
      <c r="B30" s="70" t="s">
        <v>68</v>
      </c>
      <c r="C30" s="145"/>
      <c r="D30" s="146"/>
      <c r="E30" s="146"/>
      <c r="F30" s="146"/>
      <c r="G30" s="146"/>
      <c r="H30" s="146"/>
      <c r="I30" s="146"/>
      <c r="J30" s="146"/>
      <c r="K30" s="146"/>
      <c r="L30" s="146"/>
      <c r="M30" s="147"/>
    </row>
    <row r="31" spans="2:13" ht="17.25" customHeight="1">
      <c r="B31" s="71" t="s">
        <v>40</v>
      </c>
      <c r="C31" s="145"/>
      <c r="D31" s="146"/>
      <c r="E31" s="146"/>
      <c r="F31" s="146"/>
      <c r="G31" s="146"/>
      <c r="H31" s="146"/>
      <c r="I31" s="146"/>
      <c r="J31" s="146"/>
      <c r="K31" s="146"/>
      <c r="L31" s="146"/>
      <c r="M31" s="147"/>
    </row>
    <row r="32" spans="2:18" ht="18.75" customHeight="1">
      <c r="B32" s="19" t="s">
        <v>43</v>
      </c>
      <c r="C32" s="84"/>
      <c r="D32" s="72" t="s">
        <v>65</v>
      </c>
      <c r="E32" s="98"/>
      <c r="F32" s="72" t="s">
        <v>65</v>
      </c>
      <c r="G32" s="86"/>
      <c r="H32" s="73" t="s">
        <v>66</v>
      </c>
      <c r="I32" s="85"/>
      <c r="J32" s="72" t="s">
        <v>65</v>
      </c>
      <c r="K32" s="98"/>
      <c r="L32" s="72" t="s">
        <v>65</v>
      </c>
      <c r="M32" s="87"/>
      <c r="N32" s="8"/>
      <c r="O32" s="8"/>
      <c r="P32" s="8"/>
      <c r="Q32" s="8"/>
      <c r="R32" s="8"/>
    </row>
    <row r="33" spans="2:18" ht="18.75" customHeight="1">
      <c r="B33" s="19" t="s">
        <v>73</v>
      </c>
      <c r="C33" s="145"/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8"/>
      <c r="O33" s="8"/>
      <c r="P33" s="8"/>
      <c r="Q33" s="8"/>
      <c r="R33" s="8"/>
    </row>
    <row r="34" spans="2:18" ht="17.25" customHeight="1">
      <c r="B34" s="74" t="s">
        <v>44</v>
      </c>
      <c r="C34" s="151"/>
      <c r="D34" s="152"/>
      <c r="E34" s="152"/>
      <c r="F34" s="152"/>
      <c r="G34" s="152"/>
      <c r="H34" s="152"/>
      <c r="I34" s="152"/>
      <c r="J34" s="152"/>
      <c r="K34" s="152"/>
      <c r="L34" s="152"/>
      <c r="M34" s="153"/>
      <c r="N34" s="8"/>
      <c r="O34" s="8"/>
      <c r="P34" s="8"/>
      <c r="Q34" s="8"/>
      <c r="R34" s="8"/>
    </row>
    <row r="35" spans="2:18" ht="17.25" customHeight="1">
      <c r="B35" s="19" t="s">
        <v>45</v>
      </c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3"/>
      <c r="N35" s="8"/>
      <c r="O35" s="8"/>
      <c r="P35" s="8"/>
      <c r="Q35" s="8"/>
      <c r="R35" s="8"/>
    </row>
    <row r="36" spans="15:19" ht="15.75">
      <c r="O36" s="137" t="s">
        <v>76</v>
      </c>
      <c r="P36" s="137"/>
      <c r="Q36" s="137"/>
      <c r="R36" s="75"/>
      <c r="S36" s="75"/>
    </row>
    <row r="37" spans="2:17" ht="15.75">
      <c r="B37" s="76" t="s">
        <v>70</v>
      </c>
      <c r="C37" s="148"/>
      <c r="D37" s="149"/>
      <c r="E37" s="149"/>
      <c r="F37" s="149"/>
      <c r="G37" s="149"/>
      <c r="H37" s="149"/>
      <c r="I37" s="149"/>
      <c r="J37" s="149"/>
      <c r="K37" s="149"/>
      <c r="L37" s="149"/>
      <c r="M37" s="150"/>
      <c r="O37" s="77" t="s">
        <v>78</v>
      </c>
      <c r="P37" s="140"/>
      <c r="Q37" s="141"/>
    </row>
    <row r="38" spans="2:17" ht="15.75">
      <c r="B38" s="76" t="s">
        <v>0</v>
      </c>
      <c r="C38" s="148"/>
      <c r="D38" s="149"/>
      <c r="E38" s="149"/>
      <c r="F38" s="149"/>
      <c r="G38" s="149"/>
      <c r="H38" s="149"/>
      <c r="I38" s="149"/>
      <c r="J38" s="149"/>
      <c r="K38" s="149"/>
      <c r="L38" s="149"/>
      <c r="M38" s="150"/>
      <c r="O38" s="77" t="s">
        <v>77</v>
      </c>
      <c r="P38" s="140" t="s">
        <v>112</v>
      </c>
      <c r="Q38" s="141"/>
    </row>
    <row r="39" spans="2:13" ht="15.75">
      <c r="B39" s="76" t="s">
        <v>1</v>
      </c>
      <c r="C39" s="148"/>
      <c r="D39" s="149"/>
      <c r="E39" s="149"/>
      <c r="F39" s="149"/>
      <c r="G39" s="149"/>
      <c r="H39" s="149"/>
      <c r="I39" s="149"/>
      <c r="J39" s="149"/>
      <c r="K39" s="149"/>
      <c r="L39" s="149"/>
      <c r="M39" s="150"/>
    </row>
    <row r="40" spans="2:13" ht="15.75">
      <c r="B40" s="76" t="s">
        <v>2</v>
      </c>
      <c r="C40" s="148"/>
      <c r="D40" s="149"/>
      <c r="E40" s="149"/>
      <c r="F40" s="149"/>
      <c r="G40" s="149"/>
      <c r="H40" s="149"/>
      <c r="I40" s="149"/>
      <c r="J40" s="149"/>
      <c r="K40" s="149"/>
      <c r="L40" s="149"/>
      <c r="M40" s="150"/>
    </row>
    <row r="41" spans="2:17" ht="15.75">
      <c r="B41" s="76" t="s">
        <v>21</v>
      </c>
      <c r="C41" s="156"/>
      <c r="D41" s="149"/>
      <c r="E41" s="149"/>
      <c r="F41" s="149"/>
      <c r="G41" s="149"/>
      <c r="H41" s="149"/>
      <c r="I41" s="149"/>
      <c r="J41" s="149"/>
      <c r="K41" s="149"/>
      <c r="L41" s="149"/>
      <c r="M41" s="150"/>
      <c r="O41" s="131" t="s">
        <v>91</v>
      </c>
      <c r="P41" s="132"/>
      <c r="Q41" s="133"/>
    </row>
    <row r="42" spans="2:25" ht="15.75">
      <c r="B42" s="19" t="s">
        <v>38</v>
      </c>
      <c r="C42" s="156"/>
      <c r="D42" s="149"/>
      <c r="E42" s="149"/>
      <c r="F42" s="149"/>
      <c r="G42" s="149"/>
      <c r="H42" s="149"/>
      <c r="I42" s="149"/>
      <c r="J42" s="149"/>
      <c r="K42" s="149"/>
      <c r="L42" s="149"/>
      <c r="M42" s="150"/>
      <c r="O42" s="134" t="s">
        <v>92</v>
      </c>
      <c r="P42" s="135"/>
      <c r="Q42" s="136"/>
      <c r="Y42" s="5"/>
    </row>
    <row r="43" spans="2:25" ht="15" customHeight="1">
      <c r="B43" s="6" t="s">
        <v>34</v>
      </c>
      <c r="C43" s="148"/>
      <c r="D43" s="149"/>
      <c r="E43" s="149"/>
      <c r="F43" s="149"/>
      <c r="G43" s="149"/>
      <c r="H43" s="149"/>
      <c r="I43" s="149"/>
      <c r="J43" s="149"/>
      <c r="K43" s="149"/>
      <c r="L43" s="149"/>
      <c r="M43" s="150"/>
      <c r="O43" s="134" t="s">
        <v>93</v>
      </c>
      <c r="P43" s="135"/>
      <c r="Q43" s="136"/>
      <c r="Y43" s="5"/>
    </row>
    <row r="44" spans="2:25" ht="15" customHeight="1">
      <c r="B44" s="6" t="s">
        <v>35</v>
      </c>
      <c r="C44" s="148"/>
      <c r="D44" s="149"/>
      <c r="E44" s="149"/>
      <c r="F44" s="149"/>
      <c r="G44" s="149"/>
      <c r="H44" s="149"/>
      <c r="I44" s="149"/>
      <c r="J44" s="149"/>
      <c r="K44" s="149"/>
      <c r="L44" s="149"/>
      <c r="M44" s="150"/>
      <c r="Y44" s="5"/>
    </row>
    <row r="45" spans="2:25" ht="11.25" customHeight="1">
      <c r="B45" s="78"/>
      <c r="Y45" s="5"/>
    </row>
    <row r="46" spans="2:26" ht="30.75" customHeight="1">
      <c r="B46" s="102" t="s">
        <v>39</v>
      </c>
      <c r="C46" s="142" t="s">
        <v>4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4"/>
      <c r="O46" s="79" t="s">
        <v>100</v>
      </c>
      <c r="P46" s="79"/>
      <c r="Q46" s="79"/>
      <c r="R46" s="79"/>
      <c r="Y46" s="5"/>
      <c r="Z46" s="11"/>
    </row>
    <row r="47" spans="2:26" ht="15.75">
      <c r="B47" s="9">
        <f>IF(C34=0,0,IF($C$30=$B$19,"Sözleşme Ücreti",IF($C$30=$B$20,"Sözleşme Ücreti","Aylık")))</f>
        <v>0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O47" s="138" t="s">
        <v>3</v>
      </c>
      <c r="P47" s="139"/>
      <c r="Q47" s="80"/>
      <c r="R47" s="80"/>
      <c r="Y47" s="5"/>
      <c r="Z47" s="11"/>
    </row>
    <row r="48" spans="2:26" ht="31.5" customHeight="1">
      <c r="B48" s="9">
        <f>IF(C34=0,0,IF($C$30=$B$19,"Aile Yardımı",IF($C$30=$B$20,"","Taban Aylık")))</f>
        <v>0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O48" s="12">
        <f>IF(C34=0,0,IF($C$31=$B$14,"Emekli Keseneği %20 Dev.Katk",IF($C$31=$B$15,"Malullük Yaşlılık ve Ölüm Sig.Dev.Katk %11",IF($C$31=$B$16,"Malullük Yaşlılık ve Ölüm Sig.Dev.Katk %11",""))))</f>
        <v>0</v>
      </c>
      <c r="P48" s="88"/>
      <c r="Q48" s="81"/>
      <c r="R48" s="81"/>
      <c r="Y48" s="17"/>
      <c r="Z48" s="18"/>
    </row>
    <row r="49" spans="2:26" ht="30.75" customHeight="1">
      <c r="B49" s="9">
        <f>IF(C34=0,0,IF($C$30=$B$19,"Çocuk Yardımı",IF($C$30=$B$20,"","Kıdem  Aylık")))</f>
        <v>0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O49" s="9">
        <f>IF(C34=0,0,IF($C$31=$B$14,"%100 Artış Dev.Katkısı",IF($C$31=$B$15,"Genel Sağlık Sig.Dev.Katk %7,5",IF($C$31=$B$16,"Genel Sağlık Sig.Dev.Katk %7,5",""))))</f>
        <v>0</v>
      </c>
      <c r="P49" s="89"/>
      <c r="Q49" s="81"/>
      <c r="R49" s="81"/>
      <c r="Y49" s="8"/>
      <c r="Z49" s="8"/>
    </row>
    <row r="50" spans="2:26" ht="15.75">
      <c r="B50" s="9">
        <f>IF(C34=0,0,IF($C$30=$B$19,"Ek Ödeme",IF($C$30=$B$20,"","Ek Gösterge")))</f>
        <v>0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O50" s="9">
        <f>IF(C34=0,0,IF($C$31=$B$14,"GSSP %12 Dev.Katk",IF($C$31=$B$16,"%1 İş Kaz Mesl Hast.Sig.Dev.Katk","")))</f>
        <v>0</v>
      </c>
      <c r="P50" s="89"/>
      <c r="Q50" s="81"/>
      <c r="R50" s="81"/>
      <c r="Y50" s="8"/>
      <c r="Z50" s="8"/>
    </row>
    <row r="51" spans="1:26" ht="34.5" customHeight="1">
      <c r="A51" s="1">
        <f>IF(B51&lt;&gt;"Toplu Sözleşme Pirimi(Sendika)",0,1)</f>
        <v>0</v>
      </c>
      <c r="B51" s="9">
        <f>IF(C34=0,0,IF($C$30=$B$19,"Toplu Sözleşme Pirimi(Sendika)",IF($C$30=$B$20,"Toplu Sözleşme Pirimi(Sendika)",IF($C$30=$B$18,"Yan Ödeme",IF($C$30=$B$17,"Üniversite Ödeneği",)))))</f>
        <v>0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Q51" s="8"/>
      <c r="Y51" s="8"/>
      <c r="Z51" s="8"/>
    </row>
    <row r="52" spans="2:26" ht="51" customHeight="1">
      <c r="B52" s="9">
        <f>IF(C34=0,0,IF($C$30=$B$19,"",IF($C$30=$B$20,"",IF($C$30=$B$17,"Eğitim Öğretim Ödeneği","Özel Hizmet Tazminatı"))))</f>
        <v>0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O52" s="97" t="s">
        <v>94</v>
      </c>
      <c r="P52" s="130" t="s">
        <v>113</v>
      </c>
      <c r="Q52" s="130"/>
      <c r="R52" s="130"/>
      <c r="S52" s="130"/>
      <c r="Y52" s="8"/>
      <c r="Z52" s="8"/>
    </row>
    <row r="53" spans="2:27" ht="20.25" customHeight="1">
      <c r="B53" s="9">
        <f>IF(C34=0,0,IF($C$30=$B$19,"",IF($C$30=$B$20,"",IF($C$30=$B$17,"Aile Yardımı",IF($C$30=$B$18,"Aile Yardımı","")))))</f>
        <v>0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Q53" s="79"/>
      <c r="Y53" s="17"/>
      <c r="Z53" s="17"/>
      <c r="AA53" s="23" t="s">
        <v>14</v>
      </c>
    </row>
    <row r="54" spans="2:27" ht="15.75">
      <c r="B54" s="9">
        <f>IF(C34=0,0,IF($C$30=$B$19,"",IF($C$30=$B$20,"",IF($C$30=$B$17,"Çocuk Yardımı",IF($C$30=$B$18,"Çocuk Yardımı","")))))</f>
        <v>0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Q54" s="82"/>
      <c r="Y54" s="17"/>
      <c r="Z54" s="18"/>
      <c r="AA54" s="27"/>
    </row>
    <row r="55" spans="2:27" ht="15.75">
      <c r="B55" s="9">
        <f>IF(C34=0,0,IF($C$30=$B$19,"",IF($C$30=$B$20,"","Yabancı Dil.Taz")))</f>
        <v>0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O55" s="107" t="s">
        <v>95</v>
      </c>
      <c r="P55" s="107"/>
      <c r="Q55" s="81"/>
      <c r="Y55" s="17"/>
      <c r="Z55" s="18"/>
      <c r="AA55" s="27"/>
    </row>
    <row r="56" spans="2:27" ht="15.75">
      <c r="B56" s="9">
        <f>IF(C34=0,0,IF($C$30=$B$19,"",IF($C$30=$B$20,"",IF($C$30=$B$17,"Geliştirme Ödeneği","Mali Sorumluluk Tazminatı"))))</f>
        <v>0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O56" s="157" t="s">
        <v>3</v>
      </c>
      <c r="P56" s="157"/>
      <c r="Q56" s="81"/>
      <c r="Y56" s="17"/>
      <c r="Z56" s="18"/>
      <c r="AA56" s="28"/>
    </row>
    <row r="57" spans="2:27" ht="32.25" customHeight="1">
      <c r="B57" s="9">
        <f>IF(C34=0,0,IF($C$30=$B$19,"",IF($C$30=$B$20,"",IF($C$30=$B$17,"İdari Görev Ödeneği","Özelleştirmeden Doğan Tazminat"))))</f>
        <v>0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O57" s="12">
        <f>IF(C34=0,0,"Gelir Vergisi")</f>
        <v>0</v>
      </c>
      <c r="P57" s="88"/>
      <c r="Q57" s="81"/>
      <c r="Y57" s="17"/>
      <c r="Z57" s="18"/>
      <c r="AA57" s="28"/>
    </row>
    <row r="58" spans="2:27" ht="35.25" customHeight="1">
      <c r="B58" s="9">
        <f>IF(C34=0,0,IF($C$30=$B$19,"",IF($C$30=$B$20,"",IF($C$30=$B$17,"Sağlık Bakanlığı Farkı",IF($C$30=$B$18,"Ek Ödeme","")))))</f>
        <v>0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O58" s="12">
        <f>IF(C34=0,0,"Damga Vergisi")</f>
        <v>0</v>
      </c>
      <c r="P58" s="89"/>
      <c r="Q58" s="81"/>
      <c r="Y58" s="17"/>
      <c r="Z58" s="18"/>
      <c r="AA58" s="28"/>
    </row>
    <row r="59" spans="2:27" ht="31.5">
      <c r="B59" s="9">
        <f>IF(C34=0,0,IF($C$30=$B$19,"",IF($C$30=$B$20,"","Fazla Mesai")))</f>
        <v>0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O59" s="9">
        <f>IF(C34=0,0,IF($C$31=$B$14,"Emekli Keseneği %16 Kişi Karşılığı",IF($C$31=$B$15,"Malullük Yaşlılık ve Ölüm Sig.Şahıs.Katk %9",IF($C$31=$B$16,"Malullük Yaşlılık ve Ölüm Sig.Şahıs.Katk %9",""))))</f>
        <v>0</v>
      </c>
      <c r="P59" s="89"/>
      <c r="Q59" s="81"/>
      <c r="Y59" s="17"/>
      <c r="Z59" s="18"/>
      <c r="AA59" s="28"/>
    </row>
    <row r="60" spans="2:27" ht="15.75">
      <c r="B60" s="9">
        <f>IF(C34=0,0,IF($C$30=$B$19,"",IF($C$30=$B$20,"","Görev Tazminatı")))</f>
        <v>0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O60" s="9">
        <f>IF(C34=0,0,IF($C$31=$B$14,"%100 Artış Kişi Karşılığı",IF($C$31=$B$15,"Genel Sağlık Sig.Şahıs Katk %5",IF($C$31=$B$16,"Genel Sağlık Sig.Şahıs.Katk %5",""))))</f>
        <v>0</v>
      </c>
      <c r="P60" s="89"/>
      <c r="Q60" s="8"/>
      <c r="Y60" s="17"/>
      <c r="Z60" s="18"/>
      <c r="AA60" s="28"/>
    </row>
    <row r="61" spans="2:27" ht="81" customHeight="1">
      <c r="B61" s="9">
        <f>IF(C34=0,0,IF($C$30=$B$19,"",IF($C$30=$B$20,"","Makam Tazminatı")))</f>
        <v>0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O61" s="109">
        <f>IF(C34=0,0,IF(N2=1,"Sendika Kesintisi",IF(N3=1,"Sendika Kesintisi",+O2)))</f>
        <v>0</v>
      </c>
      <c r="P61" s="108"/>
      <c r="Q61" s="8"/>
      <c r="Y61" s="17"/>
      <c r="Z61" s="18"/>
      <c r="AA61" s="28" t="s">
        <v>14</v>
      </c>
    </row>
    <row r="62" spans="2:27" ht="15.75">
      <c r="B62" s="9">
        <f>IF(C34=0,0,IF($C$30=$B$19,"",IF($C$30=$B$20,"","Temsil Tazminatı")))</f>
        <v>0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O62" s="83">
        <f>IF(C4=0,0,"Bireysel Emeklilik (BES)")</f>
        <v>0</v>
      </c>
      <c r="P62" s="108"/>
      <c r="Q62" s="8"/>
      <c r="Y62" s="17"/>
      <c r="Z62" s="18"/>
      <c r="AA62" s="28"/>
    </row>
    <row r="63" spans="2:27" ht="22.5" customHeight="1">
      <c r="B63" s="9">
        <f>IF(C34=0,0,IF($C$30=$B$19,"",IF(C30=B18,"",IF($C$30=$B$20,"","Ek Ödeme"))))</f>
        <v>0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9"/>
      <c r="Y63" s="17"/>
      <c r="Z63" s="18"/>
      <c r="AA63" s="28"/>
    </row>
    <row r="64" spans="2:27" ht="31.5" customHeight="1">
      <c r="B64" s="9">
        <f>IF(C34=0,0,IF($C$30=$B$19,"",IF($C$30=$B$20,"","Toplu Sözleşme Pirimi(Sendika);""")))</f>
        <v>0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Y64" s="17"/>
      <c r="Z64" s="18"/>
      <c r="AA64" s="28"/>
    </row>
    <row r="65" spans="2:27" ht="19.5" customHeight="1">
      <c r="B65" s="9">
        <f>IF(C34=0,0,IF($C$30=$B$19,"",IF($C$30=$B$20,"","Yüksek Öğretim Tazminatı")))</f>
        <v>0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Y65" s="17"/>
      <c r="Z65" s="18"/>
      <c r="AA65" s="28"/>
    </row>
    <row r="66" spans="2:27" ht="15.75">
      <c r="B66" s="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Y66" s="17"/>
      <c r="Z66" s="18"/>
      <c r="AA66" s="28"/>
    </row>
    <row r="67" spans="2:27" ht="15.75">
      <c r="B67" s="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Y67" s="17"/>
      <c r="Z67" s="18"/>
      <c r="AA67" s="28"/>
    </row>
    <row r="68" spans="2:27" ht="15.75">
      <c r="B68" s="83" t="s">
        <v>75</v>
      </c>
      <c r="C68" s="154">
        <f>SUM(C47:M67)</f>
        <v>0</v>
      </c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P68" s="90" t="s">
        <v>110</v>
      </c>
      <c r="Y68" s="17"/>
      <c r="Z68" s="18"/>
      <c r="AA68" s="28"/>
    </row>
    <row r="69" spans="25:27" ht="15.75">
      <c r="Y69" s="17"/>
      <c r="Z69" s="18"/>
      <c r="AA69" s="28"/>
    </row>
    <row r="70" spans="25:27" ht="15.75">
      <c r="Y70" s="17"/>
      <c r="Z70" s="18"/>
      <c r="AA70" s="28"/>
    </row>
    <row r="71" spans="6:27" ht="15.75">
      <c r="F71" s="79"/>
      <c r="G71" s="79"/>
      <c r="H71" s="79"/>
      <c r="I71" s="79"/>
      <c r="J71" s="79"/>
      <c r="K71" s="79"/>
      <c r="L71" s="79"/>
      <c r="M71" s="79"/>
      <c r="Y71" s="17"/>
      <c r="Z71" s="18"/>
      <c r="AA71" s="28"/>
    </row>
    <row r="72" spans="25:26" ht="15.75">
      <c r="Y72" s="36"/>
      <c r="Z72" s="36" t="s">
        <v>20</v>
      </c>
    </row>
    <row r="73" spans="5:26" ht="15.75">
      <c r="E73" s="79"/>
      <c r="F73" s="79"/>
      <c r="G73" s="79"/>
      <c r="H73" s="79"/>
      <c r="I73" s="79"/>
      <c r="J73" s="79"/>
      <c r="K73" s="79"/>
      <c r="L73" s="79"/>
      <c r="M73" s="79"/>
      <c r="X73" s="37"/>
      <c r="Y73" s="38"/>
      <c r="Z73" s="36"/>
    </row>
    <row r="74" spans="25:27" ht="15.75">
      <c r="Y74" s="17"/>
      <c r="Z74" s="11"/>
      <c r="AA74" s="28"/>
    </row>
    <row r="75" spans="25:27" ht="15.75">
      <c r="Y75" s="17"/>
      <c r="Z75" s="11"/>
      <c r="AA75" s="28"/>
    </row>
    <row r="76" spans="24:27" ht="15.75">
      <c r="X76" s="30"/>
      <c r="Y76" s="17"/>
      <c r="Z76" s="11"/>
      <c r="AA76" s="28"/>
    </row>
    <row r="77" spans="24:27" ht="15.75">
      <c r="X77" s="30"/>
      <c r="Y77" s="17"/>
      <c r="Z77" s="11"/>
      <c r="AA77" s="28"/>
    </row>
    <row r="78" spans="25:27" ht="15.75">
      <c r="Y78" s="17"/>
      <c r="Z78" s="17"/>
      <c r="AA78" s="28"/>
    </row>
    <row r="79" spans="25:27" ht="15.75">
      <c r="Y79" s="17"/>
      <c r="Z79" s="17"/>
      <c r="AA79" s="28"/>
    </row>
    <row r="80" spans="25:27" ht="15.75">
      <c r="Y80" s="17"/>
      <c r="Z80" s="17"/>
      <c r="AA80" s="28"/>
    </row>
    <row r="81" spans="25:27" ht="15.75">
      <c r="Y81" s="17"/>
      <c r="Z81" s="17"/>
      <c r="AA81" s="28"/>
    </row>
    <row r="82" spans="25:27" ht="15.75">
      <c r="Y82" s="17"/>
      <c r="Z82" s="17"/>
      <c r="AA82" s="28"/>
    </row>
    <row r="83" spans="24:27" ht="15.75">
      <c r="X83" s="58"/>
      <c r="Y83" s="17"/>
      <c r="Z83" s="17"/>
      <c r="AA83" s="28"/>
    </row>
    <row r="84" spans="24:27" ht="15.75">
      <c r="X84" s="58"/>
      <c r="Y84" s="17"/>
      <c r="Z84" s="17"/>
      <c r="AA84" s="28"/>
    </row>
    <row r="85" spans="24:27" ht="15.75">
      <c r="X85" s="58"/>
      <c r="Y85" s="65"/>
      <c r="Z85" s="65"/>
      <c r="AA85" s="28"/>
    </row>
    <row r="86" spans="25:27" ht="15.75">
      <c r="Y86" s="17"/>
      <c r="Z86" s="17" t="s">
        <v>14</v>
      </c>
      <c r="AA86" s="28"/>
    </row>
    <row r="87" spans="25:26" ht="15.75">
      <c r="Y87" s="8"/>
      <c r="Z87" s="8"/>
    </row>
    <row r="88" spans="25:26" ht="15.75">
      <c r="Y88" s="8"/>
      <c r="Z88" s="8"/>
    </row>
    <row r="95" ht="15.75">
      <c r="T95" s="60"/>
    </row>
    <row r="96" ht="15.75">
      <c r="T96" s="60"/>
    </row>
    <row r="97" ht="15.75">
      <c r="T97" s="68"/>
    </row>
    <row r="98" ht="15.75">
      <c r="T98" s="68"/>
    </row>
    <row r="99" ht="15.75">
      <c r="T99" s="68"/>
    </row>
    <row r="100" ht="15.75">
      <c r="T100" s="68"/>
    </row>
    <row r="101" ht="15.75">
      <c r="T101" s="60"/>
    </row>
  </sheetData>
  <sheetProtection password="C620" sheet="1"/>
  <mergeCells count="47">
    <mergeCell ref="C43:M43"/>
    <mergeCell ref="C40:M40"/>
    <mergeCell ref="C41:M41"/>
    <mergeCell ref="C42:M42"/>
    <mergeCell ref="O56:P56"/>
    <mergeCell ref="C68:M68"/>
    <mergeCell ref="C62:M62"/>
    <mergeCell ref="C63:M63"/>
    <mergeCell ref="C64:M64"/>
    <mergeCell ref="C65:M65"/>
    <mergeCell ref="C51:M51"/>
    <mergeCell ref="C52:M52"/>
    <mergeCell ref="C47:M47"/>
    <mergeCell ref="C48:M48"/>
    <mergeCell ref="C49:M49"/>
    <mergeCell ref="C54:M54"/>
    <mergeCell ref="C53:M53"/>
    <mergeCell ref="C50:M50"/>
    <mergeCell ref="C55:M55"/>
    <mergeCell ref="C67:M67"/>
    <mergeCell ref="C56:M56"/>
    <mergeCell ref="C57:M57"/>
    <mergeCell ref="C58:M58"/>
    <mergeCell ref="C59:M59"/>
    <mergeCell ref="C61:M61"/>
    <mergeCell ref="C66:M66"/>
    <mergeCell ref="C60:M60"/>
    <mergeCell ref="C46:M46"/>
    <mergeCell ref="C30:M30"/>
    <mergeCell ref="C37:M37"/>
    <mergeCell ref="C38:M38"/>
    <mergeCell ref="C39:M39"/>
    <mergeCell ref="C31:M31"/>
    <mergeCell ref="C33:M33"/>
    <mergeCell ref="C34:M34"/>
    <mergeCell ref="C35:M35"/>
    <mergeCell ref="C44:M44"/>
    <mergeCell ref="N14:Q14"/>
    <mergeCell ref="N15:Q15"/>
    <mergeCell ref="P52:S52"/>
    <mergeCell ref="O41:Q41"/>
    <mergeCell ref="O42:Q42"/>
    <mergeCell ref="O43:Q43"/>
    <mergeCell ref="O36:Q36"/>
    <mergeCell ref="O47:P47"/>
    <mergeCell ref="P37:Q37"/>
    <mergeCell ref="P38:Q38"/>
  </mergeCells>
  <dataValidations count="8">
    <dataValidation type="list" allowBlank="1" showInputMessage="1" showErrorMessage="1" sqref="C30">
      <formula1>$B$17:$B$20</formula1>
    </dataValidation>
    <dataValidation type="list" allowBlank="1" showInputMessage="1" showErrorMessage="1" sqref="C32">
      <formula1>$C$2:$C$3</formula1>
    </dataValidation>
    <dataValidation errorStyle="warning" type="list" allowBlank="1" showInputMessage="1" showErrorMessage="1" sqref="K32 E32">
      <formula1>$D$2:$D$13</formula1>
    </dataValidation>
    <dataValidation errorStyle="warning" type="list" allowBlank="1" showInputMessage="1" showErrorMessage="1" sqref="M32 G32">
      <formula1>$E$2:$E$13</formula1>
    </dataValidation>
    <dataValidation type="list" allowBlank="1" showInputMessage="1" showErrorMessage="1" sqref="C31:M31">
      <formula1>$B$14:$B$16</formula1>
    </dataValidation>
    <dataValidation type="list" allowBlank="1" showInputMessage="1" showErrorMessage="1" sqref="C33:M33">
      <formula1>$B$21:$B$26</formula1>
    </dataValidation>
    <dataValidation type="list" allowBlank="1" showInputMessage="1" showErrorMessage="1" sqref="P52">
      <formula1>$N$14:$N$15</formula1>
    </dataValidation>
    <dataValidation errorStyle="warning" type="list" allowBlank="1" showInputMessage="1" showErrorMessage="1" sqref="I32">
      <formula1>$C$2:$C$3</formula1>
    </dataValidation>
  </dataValidations>
  <printOptions/>
  <pageMargins left="0.47" right="0.1968503937007874" top="0.24" bottom="0.1968503937007874" header="0.21" footer="0.21"/>
  <pageSetup horizontalDpi="300" verticalDpi="300" orientation="portrait" paperSize="9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AB79"/>
  <sheetViews>
    <sheetView showGridLines="0" showZeros="0" view="pageBreakPreview" zoomScaleSheetLayoutView="100" zoomScalePageLayoutView="0" workbookViewId="0" topLeftCell="A1">
      <selection activeCell="D45" sqref="D45"/>
    </sheetView>
  </sheetViews>
  <sheetFormatPr defaultColWidth="9.140625" defaultRowHeight="12.75"/>
  <cols>
    <col min="1" max="1" width="4.421875" style="1" customWidth="1"/>
    <col min="2" max="2" width="30.28125" style="4" customWidth="1"/>
    <col min="3" max="3" width="31.140625" style="4" customWidth="1"/>
    <col min="4" max="4" width="26.7109375" style="4" customWidth="1"/>
    <col min="5" max="5" width="29.7109375" style="4" customWidth="1"/>
    <col min="6" max="7" width="8.421875" style="1" customWidth="1"/>
    <col min="8" max="8" width="20.7109375" style="1" customWidth="1"/>
    <col min="9" max="9" width="11.140625" style="1" bestFit="1" customWidth="1"/>
    <col min="10" max="10" width="7.8515625" style="1" customWidth="1"/>
    <col min="11" max="16384" width="9.140625" style="1" customWidth="1"/>
  </cols>
  <sheetData>
    <row r="2" spans="2:8" ht="15.75">
      <c r="B2" s="160" t="s">
        <v>19</v>
      </c>
      <c r="C2" s="160"/>
      <c r="D2" s="160"/>
      <c r="E2" s="160"/>
      <c r="H2" s="5"/>
    </row>
    <row r="3" spans="2:8" ht="15" customHeight="1">
      <c r="B3" s="160" t="s">
        <v>71</v>
      </c>
      <c r="C3" s="160"/>
      <c r="D3" s="160"/>
      <c r="E3" s="160"/>
      <c r="H3" s="5"/>
    </row>
    <row r="4" spans="2:9" ht="15.75">
      <c r="B4" s="161">
        <f>IF('Bilgi Girişi'!C31='Bilgi Girişi'!B16,0,+'Bilgi Girişi'!C31)</f>
        <v>0</v>
      </c>
      <c r="C4" s="162"/>
      <c r="D4" s="163"/>
      <c r="E4" s="7" t="s">
        <v>73</v>
      </c>
      <c r="F4" s="1" t="s">
        <v>72</v>
      </c>
      <c r="H4" s="8"/>
      <c r="I4" s="8"/>
    </row>
    <row r="5" spans="2:9" ht="15.75">
      <c r="B5" s="9" t="s">
        <v>74</v>
      </c>
      <c r="C5" s="164">
        <f>+'Bilgi Girişi'!C37:M37</f>
        <v>0</v>
      </c>
      <c r="D5" s="165"/>
      <c r="E5" s="10">
        <f>+'Bilgi Girişi'!C33</f>
        <v>0</v>
      </c>
      <c r="H5" s="5"/>
      <c r="I5" s="11"/>
    </row>
    <row r="6" spans="2:9" ht="15.75">
      <c r="B6" s="12" t="s">
        <v>0</v>
      </c>
      <c r="C6" s="13">
        <f>+'Bilgi Girişi'!C38:M38</f>
        <v>0</v>
      </c>
      <c r="D6" s="14" t="s">
        <v>67</v>
      </c>
      <c r="E6" s="15" t="str">
        <f>CONCATENATE('Bilgi Girişi'!C32,'Bilgi Girişi'!D32,'Bilgi Girişi'!E32,'Bilgi Girişi'!F32,'Bilgi Girişi'!G32,'Bilgi Girişi'!H32,'Bilgi Girişi'!I32,'Bilgi Girişi'!J32,'Bilgi Girişi'!K32,'Bilgi Girişi'!L32,'Bilgi Girişi'!M32)</f>
        <v>//--//</v>
      </c>
      <c r="H6" s="5"/>
      <c r="I6" s="11"/>
    </row>
    <row r="7" spans="2:9" ht="15.75">
      <c r="B7" s="12" t="s">
        <v>1</v>
      </c>
      <c r="C7" s="16">
        <f>+'Bilgi Girişi'!C39:M39</f>
        <v>0</v>
      </c>
      <c r="D7" s="174" t="s">
        <v>34</v>
      </c>
      <c r="E7" s="167">
        <f>+'Bilgi Girişi'!C43</f>
        <v>0</v>
      </c>
      <c r="H7" s="17"/>
      <c r="I7" s="18"/>
    </row>
    <row r="8" spans="2:9" ht="15.75">
      <c r="B8" s="12" t="s">
        <v>2</v>
      </c>
      <c r="C8" s="16">
        <f>+'Bilgi Girişi'!C40:M40</f>
        <v>0</v>
      </c>
      <c r="D8" s="175"/>
      <c r="E8" s="168"/>
      <c r="H8" s="8"/>
      <c r="I8" s="8"/>
    </row>
    <row r="9" spans="2:9" ht="15.75">
      <c r="B9" s="9" t="s">
        <v>21</v>
      </c>
      <c r="C9" s="16">
        <f>+'Bilgi Girişi'!C41:M41</f>
        <v>0</v>
      </c>
      <c r="D9" s="176"/>
      <c r="E9" s="169"/>
      <c r="H9" s="8"/>
      <c r="I9" s="8"/>
    </row>
    <row r="10" spans="2:9" ht="15.75">
      <c r="B10" s="19" t="s">
        <v>38</v>
      </c>
      <c r="C10" s="20">
        <f>+'Bilgi Girişi'!C42:M42</f>
        <v>0</v>
      </c>
      <c r="D10" s="7" t="s">
        <v>35</v>
      </c>
      <c r="E10" s="21">
        <f>+'Bilgi Girişi'!C44</f>
        <v>0</v>
      </c>
      <c r="H10" s="8"/>
      <c r="I10" s="8"/>
    </row>
    <row r="11" spans="2:9" ht="15.75">
      <c r="B11" s="4" t="str">
        <f>+'Bilgi Girişi'!B46</f>
        <v>TABLO 1: AYLIK VE YAN ÖDEMELER </v>
      </c>
      <c r="H11" s="8"/>
      <c r="I11" s="8"/>
    </row>
    <row r="12" spans="2:10" ht="47.25">
      <c r="B12" s="22" t="s">
        <v>3</v>
      </c>
      <c r="C12" s="22" t="s">
        <v>4</v>
      </c>
      <c r="D12" s="22" t="s">
        <v>5</v>
      </c>
      <c r="E12" s="22" t="s">
        <v>6</v>
      </c>
      <c r="H12" s="17"/>
      <c r="I12" s="17"/>
      <c r="J12" s="23" t="s">
        <v>14</v>
      </c>
    </row>
    <row r="13" spans="2:10" ht="15.75">
      <c r="B13" s="24">
        <f>+'Bilgi Girişi'!B47</f>
        <v>0</v>
      </c>
      <c r="C13" s="25">
        <f>+'Bilgi Girişi'!C47</f>
        <v>0</v>
      </c>
      <c r="D13" s="25">
        <f>IF('Bilgi Girişi'!$C$34=0,0,((C13/'Bilgi Girişi'!$C$34)*'Bilgi Girişi'!$C$35))</f>
        <v>0</v>
      </c>
      <c r="E13" s="26">
        <f aca="true" t="shared" si="0" ref="E13:E21">SUM(C13-D13)</f>
        <v>0</v>
      </c>
      <c r="H13" s="17"/>
      <c r="I13" s="18"/>
      <c r="J13" s="27"/>
    </row>
    <row r="14" spans="2:10" ht="15.75">
      <c r="B14" s="24">
        <f>+'Bilgi Girişi'!B48</f>
        <v>0</v>
      </c>
      <c r="C14" s="25">
        <f>+'Bilgi Girişi'!C48</f>
        <v>0</v>
      </c>
      <c r="D14" s="25">
        <f>IF('Bilgi Girişi'!$C$34=0,0,((C14/'Bilgi Girişi'!$C$34)*'Bilgi Girişi'!$C$35))</f>
        <v>0</v>
      </c>
      <c r="E14" s="26">
        <f t="shared" si="0"/>
        <v>0</v>
      </c>
      <c r="H14" s="17"/>
      <c r="I14" s="18"/>
      <c r="J14" s="27"/>
    </row>
    <row r="15" spans="2:10" ht="15.75">
      <c r="B15" s="24">
        <f>+'Bilgi Girişi'!B49</f>
        <v>0</v>
      </c>
      <c r="C15" s="25">
        <f>+'Bilgi Girişi'!C49</f>
        <v>0</v>
      </c>
      <c r="D15" s="25">
        <f>IF('Bilgi Girişi'!$C$34=0,0,((C15/'Bilgi Girişi'!$C$34)*'Bilgi Girişi'!$C$35))</f>
        <v>0</v>
      </c>
      <c r="E15" s="26">
        <f t="shared" si="0"/>
        <v>0</v>
      </c>
      <c r="H15" s="17"/>
      <c r="I15" s="18"/>
      <c r="J15" s="28"/>
    </row>
    <row r="16" spans="2:10" ht="15.75">
      <c r="B16" s="24">
        <f>+'Bilgi Girişi'!B50</f>
        <v>0</v>
      </c>
      <c r="C16" s="25">
        <f>+'Bilgi Girişi'!C50</f>
        <v>0</v>
      </c>
      <c r="D16" s="25">
        <f>IF('Bilgi Girişi'!$C$34=0,0,((C16/'Bilgi Girişi'!$C$34)*'Bilgi Girişi'!$C$35))</f>
        <v>0</v>
      </c>
      <c r="E16" s="26">
        <f t="shared" si="0"/>
        <v>0</v>
      </c>
      <c r="H16" s="17"/>
      <c r="I16" s="18"/>
      <c r="J16" s="28"/>
    </row>
    <row r="17" spans="2:10" ht="15.75">
      <c r="B17" s="24">
        <f>+'Bilgi Girişi'!B51</f>
        <v>0</v>
      </c>
      <c r="C17" s="25">
        <f>+'Bilgi Girişi'!C51</f>
        <v>0</v>
      </c>
      <c r="D17" s="25">
        <f>IF('Bilgi Girişi'!$C$34=0,0,((C17/'Bilgi Girişi'!$C$34)*'Bilgi Girişi'!$C$35))</f>
        <v>0</v>
      </c>
      <c r="E17" s="26">
        <f t="shared" si="0"/>
        <v>0</v>
      </c>
      <c r="H17" s="17"/>
      <c r="I17" s="18"/>
      <c r="J17" s="28"/>
    </row>
    <row r="18" spans="2:10" ht="15.75">
      <c r="B18" s="24">
        <f>+'Bilgi Girişi'!B52</f>
        <v>0</v>
      </c>
      <c r="C18" s="25">
        <f>+'Bilgi Girişi'!C52</f>
        <v>0</v>
      </c>
      <c r="D18" s="25">
        <f>IF('Bilgi Girişi'!$C$34=0,0,((C18/'Bilgi Girişi'!$C$34)*'Bilgi Girişi'!$C$35))</f>
        <v>0</v>
      </c>
      <c r="E18" s="26">
        <f t="shared" si="0"/>
        <v>0</v>
      </c>
      <c r="H18" s="17"/>
      <c r="I18" s="18"/>
      <c r="J18" s="28"/>
    </row>
    <row r="19" spans="2:10" ht="15.75">
      <c r="B19" s="24">
        <f>+'Bilgi Girişi'!B53</f>
        <v>0</v>
      </c>
      <c r="C19" s="25">
        <f>+'Bilgi Girişi'!C53</f>
        <v>0</v>
      </c>
      <c r="D19" s="25">
        <f>IF('Bilgi Girişi'!$C$34=0,0,((C19/'Bilgi Girişi'!$C$34)*'Bilgi Girişi'!$C$35))</f>
        <v>0</v>
      </c>
      <c r="E19" s="26">
        <f t="shared" si="0"/>
        <v>0</v>
      </c>
      <c r="H19" s="17"/>
      <c r="I19" s="18"/>
      <c r="J19" s="28"/>
    </row>
    <row r="20" spans="2:10" ht="15.75">
      <c r="B20" s="24">
        <f>+'Bilgi Girişi'!B54</f>
        <v>0</v>
      </c>
      <c r="C20" s="25">
        <f>+'Bilgi Girişi'!C54</f>
        <v>0</v>
      </c>
      <c r="D20" s="25">
        <f>IF('Bilgi Girişi'!$C$34=0,0,((C20/'Bilgi Girişi'!$C$34)*'Bilgi Girişi'!$C$35))</f>
        <v>0</v>
      </c>
      <c r="E20" s="26">
        <f t="shared" si="0"/>
        <v>0</v>
      </c>
      <c r="H20" s="17"/>
      <c r="I20" s="18"/>
      <c r="J20" s="28" t="s">
        <v>14</v>
      </c>
    </row>
    <row r="21" spans="2:10" ht="15.75">
      <c r="B21" s="24">
        <f>+'Bilgi Girişi'!B55</f>
        <v>0</v>
      </c>
      <c r="C21" s="25">
        <f>+'Bilgi Girişi'!C55</f>
        <v>0</v>
      </c>
      <c r="D21" s="25">
        <f>IF('Bilgi Girişi'!$C$34=0,0,((C21/'Bilgi Girişi'!$C$34)*'Bilgi Girişi'!$C$35))</f>
        <v>0</v>
      </c>
      <c r="E21" s="26">
        <f t="shared" si="0"/>
        <v>0</v>
      </c>
      <c r="H21" s="17"/>
      <c r="I21" s="18"/>
      <c r="J21" s="28"/>
    </row>
    <row r="22" spans="2:10" ht="15.75">
      <c r="B22" s="24">
        <f>+'Bilgi Girişi'!B56</f>
        <v>0</v>
      </c>
      <c r="C22" s="25">
        <f>+'Bilgi Girişi'!C56</f>
        <v>0</v>
      </c>
      <c r="D22" s="25">
        <f>IF('Bilgi Girişi'!C34=0,0,IF('Bilgi Girişi'!B56="Geliştirme Ödeneği",'Bilgi Girişi'!C56*1,(('Bilgi Girişi'!C56/'Bilgi Girişi'!$C$34)*'Bilgi Girişi'!$C$35)))</f>
        <v>0</v>
      </c>
      <c r="E22" s="26">
        <f>SUM('Bilgi Girişi'!C56-D22)</f>
        <v>0</v>
      </c>
      <c r="H22" s="17"/>
      <c r="I22" s="18"/>
      <c r="J22" s="28"/>
    </row>
    <row r="23" spans="2:10" ht="15.75" customHeight="1">
      <c r="B23" s="24">
        <f>+'Bilgi Girişi'!B57</f>
        <v>0</v>
      </c>
      <c r="C23" s="25">
        <f>+'Bilgi Girişi'!C57</f>
        <v>0</v>
      </c>
      <c r="D23" s="25">
        <f>IF('Bilgi Girişi'!$C$34=0,0,((C23/'Bilgi Girişi'!$C$34)*'Bilgi Girişi'!$C$35))</f>
        <v>0</v>
      </c>
      <c r="E23" s="26">
        <f aca="true" t="shared" si="1" ref="E23:E33">SUM(C23-D23)</f>
        <v>0</v>
      </c>
      <c r="H23" s="17"/>
      <c r="I23" s="18"/>
      <c r="J23" s="28"/>
    </row>
    <row r="24" spans="2:10" ht="19.5" customHeight="1">
      <c r="B24" s="24">
        <f>+'Bilgi Girişi'!B58</f>
        <v>0</v>
      </c>
      <c r="C24" s="25">
        <f>+'Bilgi Girişi'!C58</f>
        <v>0</v>
      </c>
      <c r="D24" s="25">
        <f>IF('Bilgi Girişi'!$C$34=0,0,((C24/'Bilgi Girişi'!$C$34)*'Bilgi Girişi'!$C$35))</f>
        <v>0</v>
      </c>
      <c r="E24" s="26">
        <f t="shared" si="1"/>
        <v>0</v>
      </c>
      <c r="H24" s="17"/>
      <c r="I24" s="18"/>
      <c r="J24" s="28"/>
    </row>
    <row r="25" spans="2:10" ht="15.75">
      <c r="B25" s="24">
        <f>+'Bilgi Girişi'!B59</f>
        <v>0</v>
      </c>
      <c r="C25" s="25">
        <f>+'Bilgi Girişi'!C59</f>
        <v>0</v>
      </c>
      <c r="D25" s="25">
        <f>IF('Bilgi Girişi'!$C$34=0,0,((C25/'Bilgi Girişi'!$C$34)*'Bilgi Girişi'!$C$35))</f>
        <v>0</v>
      </c>
      <c r="E25" s="26">
        <f t="shared" si="1"/>
        <v>0</v>
      </c>
      <c r="H25" s="17"/>
      <c r="I25" s="18"/>
      <c r="J25" s="28"/>
    </row>
    <row r="26" spans="2:10" ht="15.75">
      <c r="B26" s="24">
        <f>+'Bilgi Girişi'!B60</f>
        <v>0</v>
      </c>
      <c r="C26" s="25">
        <f>+'Bilgi Girişi'!C60</f>
        <v>0</v>
      </c>
      <c r="D26" s="25">
        <f>IF('Bilgi Girişi'!$C$34=0,0,((C26/'Bilgi Girişi'!$C$34)*'Bilgi Girişi'!$C$35))</f>
        <v>0</v>
      </c>
      <c r="E26" s="26">
        <f t="shared" si="1"/>
        <v>0</v>
      </c>
      <c r="H26" s="17"/>
      <c r="I26" s="18"/>
      <c r="J26" s="28"/>
    </row>
    <row r="27" spans="2:10" ht="15.75">
      <c r="B27" s="24">
        <f>+'Bilgi Girişi'!B61</f>
        <v>0</v>
      </c>
      <c r="C27" s="25">
        <f>+'Bilgi Girişi'!C61</f>
        <v>0</v>
      </c>
      <c r="D27" s="25">
        <f>IF('Bilgi Girişi'!$C$34=0,0,((C27/'Bilgi Girişi'!$C$34)*'Bilgi Girişi'!$C$35))</f>
        <v>0</v>
      </c>
      <c r="E27" s="26">
        <f t="shared" si="1"/>
        <v>0</v>
      </c>
      <c r="H27" s="17"/>
      <c r="I27" s="18"/>
      <c r="J27" s="28"/>
    </row>
    <row r="28" spans="2:10" ht="15.75">
      <c r="B28" s="24">
        <f>+'Bilgi Girişi'!B62</f>
        <v>0</v>
      </c>
      <c r="C28" s="25">
        <f>+'Bilgi Girişi'!C62</f>
        <v>0</v>
      </c>
      <c r="D28" s="25">
        <f>IF('Bilgi Girişi'!$C$34=0,0,((C28/'Bilgi Girişi'!$C$34)*'Bilgi Girişi'!$C$35))</f>
        <v>0</v>
      </c>
      <c r="E28" s="26">
        <f t="shared" si="1"/>
        <v>0</v>
      </c>
      <c r="H28" s="17"/>
      <c r="I28" s="18"/>
      <c r="J28" s="28"/>
    </row>
    <row r="29" spans="2:10" ht="15.75">
      <c r="B29" s="24">
        <f>+'Bilgi Girişi'!B63</f>
        <v>0</v>
      </c>
      <c r="C29" s="25">
        <f>+'Bilgi Girişi'!C63</f>
        <v>0</v>
      </c>
      <c r="D29" s="25">
        <f>IF('Bilgi Girişi'!$C$34=0,0,((C29/'Bilgi Girişi'!$C$34)*'Bilgi Girişi'!$C$35))</f>
        <v>0</v>
      </c>
      <c r="E29" s="26">
        <f t="shared" si="1"/>
        <v>0</v>
      </c>
      <c r="H29" s="17"/>
      <c r="I29" s="18"/>
      <c r="J29" s="28"/>
    </row>
    <row r="30" spans="2:10" ht="15.75">
      <c r="B30" s="24">
        <f>+'Bilgi Girişi'!B64</f>
        <v>0</v>
      </c>
      <c r="C30" s="25">
        <f>+'Bilgi Girişi'!C64</f>
        <v>0</v>
      </c>
      <c r="D30" s="25">
        <f>IF('Bilgi Girişi'!$C$34=0,0,((C30/'Bilgi Girişi'!$C$34)*'Bilgi Girişi'!$C$35))</f>
        <v>0</v>
      </c>
      <c r="E30" s="26">
        <f t="shared" si="1"/>
        <v>0</v>
      </c>
      <c r="H30" s="17"/>
      <c r="I30" s="18"/>
      <c r="J30" s="28"/>
    </row>
    <row r="31" spans="2:10" ht="15.75">
      <c r="B31" s="24">
        <f>+'Bilgi Girişi'!B65</f>
        <v>0</v>
      </c>
      <c r="C31" s="25">
        <f>+'Bilgi Girişi'!C65</f>
        <v>0</v>
      </c>
      <c r="D31" s="25">
        <f>IF('Bilgi Girişi'!$C$34=0,0,((C31/'Bilgi Girişi'!$C$34)*'Bilgi Girişi'!$C$35))</f>
        <v>0</v>
      </c>
      <c r="E31" s="26">
        <f t="shared" si="1"/>
        <v>0</v>
      </c>
      <c r="H31" s="17"/>
      <c r="I31" s="18"/>
      <c r="J31" s="28"/>
    </row>
    <row r="32" spans="2:10" ht="15.75">
      <c r="B32" s="24">
        <f>+'Bilgi Girişi'!B66</f>
        <v>0</v>
      </c>
      <c r="C32" s="25">
        <f>+'Bilgi Girişi'!C66</f>
        <v>0</v>
      </c>
      <c r="D32" s="25">
        <f>IF('Bilgi Girişi'!$C$34=0,0,((C32/'Bilgi Girişi'!$C$34)*'Bilgi Girişi'!$C$35))</f>
        <v>0</v>
      </c>
      <c r="E32" s="26">
        <f t="shared" si="1"/>
        <v>0</v>
      </c>
      <c r="H32" s="17"/>
      <c r="I32" s="18"/>
      <c r="J32" s="28"/>
    </row>
    <row r="33" spans="2:10" ht="15.75">
      <c r="B33" s="24">
        <f>+'Bilgi Girişi'!B67</f>
        <v>0</v>
      </c>
      <c r="C33" s="25">
        <f>+'Bilgi Girişi'!C67</f>
        <v>0</v>
      </c>
      <c r="D33" s="25">
        <f>IF('Bilgi Girişi'!$C$34=0,0,((C33/'Bilgi Girişi'!$C$34)*'Bilgi Girişi'!$C$35))</f>
        <v>0</v>
      </c>
      <c r="E33" s="26">
        <f t="shared" si="1"/>
        <v>0</v>
      </c>
      <c r="H33" s="96" t="s">
        <v>89</v>
      </c>
      <c r="I33" s="18"/>
      <c r="J33" s="28"/>
    </row>
    <row r="34" spans="2:11" ht="15.75">
      <c r="B34" s="29" t="s">
        <v>7</v>
      </c>
      <c r="C34" s="26">
        <f>SUM(C13:C33)</f>
        <v>0</v>
      </c>
      <c r="D34" s="26">
        <f>SUM(D13:D33)</f>
        <v>0</v>
      </c>
      <c r="E34" s="26">
        <f>SUM(E13:E33)</f>
        <v>0</v>
      </c>
      <c r="F34" s="30" t="s">
        <v>15</v>
      </c>
      <c r="G34" s="30"/>
      <c r="H34" s="106">
        <f>C34+C41</f>
        <v>0</v>
      </c>
      <c r="J34" s="96"/>
      <c r="K34" s="96"/>
    </row>
    <row r="35" spans="2:10" ht="15.75">
      <c r="B35" s="31"/>
      <c r="C35" s="32"/>
      <c r="D35" s="32"/>
      <c r="E35" s="32"/>
      <c r="F35" s="30"/>
      <c r="G35" s="30"/>
      <c r="H35" s="17"/>
      <c r="I35" s="18"/>
      <c r="J35" s="28"/>
    </row>
    <row r="36" spans="2:10" ht="15.75">
      <c r="B36" s="4" t="str">
        <f>+'Bilgi Girişi'!O46</f>
        <v>TABLO 2: İŞVEREN KESİNTİ KATKI PAYLARI </v>
      </c>
      <c r="H36" s="17"/>
      <c r="I36" s="18"/>
      <c r="J36" s="28" t="s">
        <v>14</v>
      </c>
    </row>
    <row r="37" spans="2:10" ht="15.75">
      <c r="B37" s="33" t="s">
        <v>3</v>
      </c>
      <c r="C37" s="10" t="s">
        <v>8</v>
      </c>
      <c r="D37" s="10" t="s">
        <v>9</v>
      </c>
      <c r="E37" s="10" t="s">
        <v>6</v>
      </c>
      <c r="H37" s="11" t="s">
        <v>108</v>
      </c>
      <c r="I37" s="11"/>
      <c r="J37" s="28" t="s">
        <v>14</v>
      </c>
    </row>
    <row r="38" spans="2:8" ht="32.25" customHeight="1">
      <c r="B38" s="12">
        <f>+'Bilgi Girişi'!O48</f>
        <v>0</v>
      </c>
      <c r="C38" s="34">
        <f>+'Bilgi Girişi'!P48</f>
        <v>0</v>
      </c>
      <c r="D38" s="25">
        <f>IF('Bilgi Girişi'!$C$34=0,0,((C38/'Bilgi Girişi'!$C$34)*'Bilgi Girişi'!$C$35))</f>
        <v>0</v>
      </c>
      <c r="E38" s="35">
        <f>C38-D38</f>
        <v>0</v>
      </c>
      <c r="H38" s="110">
        <f>SUM(C41+C51)</f>
        <v>0</v>
      </c>
    </row>
    <row r="39" spans="2:9" ht="22.5" customHeight="1">
      <c r="B39" s="12">
        <f>+'Bilgi Girişi'!O49</f>
        <v>0</v>
      </c>
      <c r="C39" s="34">
        <f>+'Bilgi Girişi'!P49</f>
        <v>0</v>
      </c>
      <c r="D39" s="25">
        <f>IF('Bilgi Girişi'!$C$34=0,0,((C39/'Bilgi Girişi'!$C$34)*'Bilgi Girişi'!$C$35))</f>
        <v>0</v>
      </c>
      <c r="E39" s="35">
        <f>C39-D39</f>
        <v>0</v>
      </c>
      <c r="G39" s="37"/>
      <c r="H39" s="38"/>
      <c r="I39" s="39"/>
    </row>
    <row r="40" spans="2:10" ht="15.75">
      <c r="B40" s="12">
        <f>+'Bilgi Girişi'!O50</f>
        <v>0</v>
      </c>
      <c r="C40" s="34">
        <f>+'Bilgi Girişi'!P50</f>
        <v>0</v>
      </c>
      <c r="D40" s="25">
        <f>IF('Bilgi Girişi'!$C$34=0,0,((C40/'Bilgi Girişi'!$C$34)*'Bilgi Girişi'!$C$35))</f>
        <v>0</v>
      </c>
      <c r="E40" s="35">
        <f>C40-D40</f>
        <v>0</v>
      </c>
      <c r="G40" s="37"/>
      <c r="H40" s="38" t="s">
        <v>109</v>
      </c>
      <c r="I40" s="40"/>
      <c r="J40" s="41"/>
    </row>
    <row r="41" spans="2:10" ht="15.75">
      <c r="B41" s="42" t="s">
        <v>10</v>
      </c>
      <c r="C41" s="35">
        <f>SUM(C38:C40)</f>
        <v>0</v>
      </c>
      <c r="D41" s="35">
        <f>SUM(D38:D40)</f>
        <v>0</v>
      </c>
      <c r="E41" s="35">
        <f>SUM(E38:E40)</f>
        <v>0</v>
      </c>
      <c r="F41" s="30" t="s">
        <v>16</v>
      </c>
      <c r="G41" s="30"/>
      <c r="H41" s="43">
        <f>H34-H38</f>
        <v>0</v>
      </c>
      <c r="I41" s="17"/>
      <c r="J41" s="44"/>
    </row>
    <row r="42" spans="2:10" ht="18">
      <c r="B42" s="31"/>
      <c r="C42" s="45"/>
      <c r="D42" s="46"/>
      <c r="E42" s="45"/>
      <c r="F42" s="30"/>
      <c r="G42" s="30"/>
      <c r="H42" s="47"/>
      <c r="I42" s="17"/>
      <c r="J42" s="44"/>
    </row>
    <row r="43" spans="2:10" ht="15.75">
      <c r="B43" s="4" t="str">
        <f>+'Bilgi Girişi'!O55</f>
        <v>TABLO 3: Şahıstan Yapılan YASAL KESİNTİLER </v>
      </c>
      <c r="D43" s="48"/>
      <c r="H43" s="17"/>
      <c r="I43" s="11"/>
      <c r="J43" s="27"/>
    </row>
    <row r="44" spans="2:10" ht="31.5">
      <c r="B44" s="33" t="s">
        <v>3</v>
      </c>
      <c r="C44" s="10" t="s">
        <v>11</v>
      </c>
      <c r="D44" s="10" t="s">
        <v>12</v>
      </c>
      <c r="E44" s="10" t="s">
        <v>6</v>
      </c>
      <c r="H44" s="17"/>
      <c r="I44" s="11"/>
      <c r="J44" s="27"/>
    </row>
    <row r="45" spans="2:10" ht="15.75">
      <c r="B45" s="12">
        <f>+'Bilgi Girişi'!O57</f>
        <v>0</v>
      </c>
      <c r="C45" s="25">
        <f>+'Bilgi Girişi'!P57</f>
        <v>0</v>
      </c>
      <c r="D45" s="25">
        <f>IF('Bilgi Girişi'!$C$34=0,0,((C45/'Bilgi Girişi'!$C$34)*'Bilgi Girişi'!$C$35))</f>
        <v>0</v>
      </c>
      <c r="E45" s="25">
        <f aca="true" t="shared" si="2" ref="E45:E50">(C45-D45)</f>
        <v>0</v>
      </c>
      <c r="F45" s="1" t="s">
        <v>84</v>
      </c>
      <c r="H45" s="17"/>
      <c r="I45" s="17"/>
      <c r="J45" s="28"/>
    </row>
    <row r="46" spans="2:10" ht="15.75">
      <c r="B46" s="12">
        <f>+'Bilgi Girişi'!O58</f>
        <v>0</v>
      </c>
      <c r="C46" s="25">
        <f>+'Bilgi Girişi'!P58</f>
        <v>0</v>
      </c>
      <c r="D46" s="25">
        <f>IF('Bilgi Girişi'!$C$34=0,0,((C46/'Bilgi Girişi'!$C$34)*'Bilgi Girişi'!$C$35))</f>
        <v>0</v>
      </c>
      <c r="E46" s="25">
        <f t="shared" si="2"/>
        <v>0</v>
      </c>
      <c r="F46" s="1" t="s">
        <v>85</v>
      </c>
      <c r="H46" s="17"/>
      <c r="I46" s="17"/>
      <c r="J46" s="28"/>
    </row>
    <row r="47" spans="2:10" ht="18.75" customHeight="1">
      <c r="B47" s="12">
        <f>+'Bilgi Girişi'!O59</f>
        <v>0</v>
      </c>
      <c r="C47" s="25">
        <f>+'Bilgi Girişi'!P59</f>
        <v>0</v>
      </c>
      <c r="D47" s="25">
        <f>IF('Bilgi Girişi'!$C$34=0,0,((C47/'Bilgi Girişi'!$C$34)*'Bilgi Girişi'!$C$35))</f>
        <v>0</v>
      </c>
      <c r="E47" s="25">
        <f t="shared" si="2"/>
        <v>0</v>
      </c>
      <c r="F47" s="1" t="s">
        <v>86</v>
      </c>
      <c r="H47" s="17"/>
      <c r="I47" s="17"/>
      <c r="J47" s="28"/>
    </row>
    <row r="48" spans="2:9" ht="15.75">
      <c r="B48" s="12">
        <f>+'Bilgi Girişi'!O60</f>
        <v>0</v>
      </c>
      <c r="C48" s="25">
        <f>+'Bilgi Girişi'!P60</f>
        <v>0</v>
      </c>
      <c r="D48" s="25">
        <f>IF('Bilgi Girişi'!$C$34=0,0,((C48/'Bilgi Girişi'!$C$34)*'Bilgi Girişi'!$C$35))</f>
        <v>0</v>
      </c>
      <c r="E48" s="25">
        <f t="shared" si="2"/>
        <v>0</v>
      </c>
      <c r="F48" s="1" t="s">
        <v>87</v>
      </c>
      <c r="H48" s="17"/>
      <c r="I48" s="39"/>
    </row>
    <row r="49" spans="2:9" ht="15.75">
      <c r="B49" s="12">
        <f>+'Bilgi Girişi'!O62</f>
        <v>0</v>
      </c>
      <c r="C49" s="25">
        <f>+'Bilgi Girişi'!P62</f>
        <v>0</v>
      </c>
      <c r="D49" s="25">
        <f>+'Bilgi Girişi'!P62</f>
        <v>0</v>
      </c>
      <c r="E49" s="25">
        <f t="shared" si="2"/>
        <v>0</v>
      </c>
      <c r="H49" s="17"/>
      <c r="I49" s="39"/>
    </row>
    <row r="50" spans="2:10" ht="63">
      <c r="B50" s="12" t="str">
        <f>+'Bilgi Girişi'!O2</f>
        <v>Bu Alana Sendika Kesintisi Girmek İçin Toplu Sözleşme Primi Tutarının Bu aya İsabet Eden Kısmını Boş Geçemezsiniz</v>
      </c>
      <c r="C50" s="25">
        <f>+'Bilgi Girişi'!P61</f>
        <v>0</v>
      </c>
      <c r="D50" s="25">
        <f>IF('Bilgi Girişi'!$C$34=0,0,((C50/'Bilgi Girişi'!$C$34)*'Bilgi Girişi'!$C$35))</f>
        <v>0</v>
      </c>
      <c r="E50" s="25">
        <f t="shared" si="2"/>
        <v>0</v>
      </c>
      <c r="F50" s="1" t="s">
        <v>88</v>
      </c>
      <c r="H50" s="17"/>
      <c r="I50" s="40"/>
      <c r="J50" s="41"/>
    </row>
    <row r="51" spans="2:10" ht="15.75">
      <c r="B51" s="42" t="s">
        <v>10</v>
      </c>
      <c r="C51" s="26">
        <f>SUM(C45:C50)</f>
        <v>0</v>
      </c>
      <c r="D51" s="25">
        <f>SUM(D45:D48)</f>
        <v>0</v>
      </c>
      <c r="E51" s="25">
        <f>SUM(E45:E50)</f>
        <v>0</v>
      </c>
      <c r="F51" s="30" t="s">
        <v>17</v>
      </c>
      <c r="G51" s="30"/>
      <c r="H51" s="17"/>
      <c r="I51" s="11"/>
      <c r="J51" s="28"/>
    </row>
    <row r="52" spans="2:10" ht="15.75">
      <c r="B52" s="93"/>
      <c r="C52" s="91"/>
      <c r="D52" s="92"/>
      <c r="E52" s="92"/>
      <c r="F52" s="30"/>
      <c r="G52" s="30"/>
      <c r="H52" s="17"/>
      <c r="I52" s="11"/>
      <c r="J52" s="28"/>
    </row>
    <row r="53" spans="2:10" ht="33.75" customHeight="1">
      <c r="B53" s="104">
        <f>IF('Bilgi Girişi'!C34&lt;=0,0,+'Bilgi Girişi'!O52)</f>
        <v>0</v>
      </c>
      <c r="C53" s="166">
        <f>IF('Bilgi Girişi'!C34&lt;=0,0,+'Bilgi Girişi'!P52)</f>
        <v>0</v>
      </c>
      <c r="D53" s="166"/>
      <c r="E53" s="166"/>
      <c r="F53" s="30"/>
      <c r="G53" s="30"/>
      <c r="H53" s="17"/>
      <c r="I53" s="11"/>
      <c r="J53" s="28"/>
    </row>
    <row r="54" spans="2:10" ht="15.75">
      <c r="B54" s="31"/>
      <c r="C54" s="32"/>
      <c r="D54" s="49"/>
      <c r="E54" s="49"/>
      <c r="F54" s="30"/>
      <c r="G54" s="30"/>
      <c r="H54" s="17"/>
      <c r="I54" s="11"/>
      <c r="J54" s="28"/>
    </row>
    <row r="55" spans="2:10" ht="15.75">
      <c r="B55" s="4" t="s">
        <v>13</v>
      </c>
      <c r="D55" s="50" t="s">
        <v>14</v>
      </c>
      <c r="H55" s="17"/>
      <c r="I55" s="17"/>
      <c r="J55" s="28"/>
    </row>
    <row r="56" spans="2:10" ht="23.25" customHeight="1">
      <c r="B56" s="170" t="s">
        <v>97</v>
      </c>
      <c r="C56" s="171"/>
      <c r="D56" s="99" t="s">
        <v>106</v>
      </c>
      <c r="E56" s="95">
        <f>SUM(E34+E41)</f>
        <v>0</v>
      </c>
      <c r="F56" s="1" t="s">
        <v>103</v>
      </c>
      <c r="H56" s="17"/>
      <c r="I56" s="17"/>
      <c r="J56" s="28"/>
    </row>
    <row r="57" spans="2:10" ht="25.5" customHeight="1">
      <c r="B57" s="177" t="s">
        <v>98</v>
      </c>
      <c r="C57" s="178"/>
      <c r="D57" s="99" t="str">
        <f>IF(C53='Bilgi Girişi'!N14,"= ( a + b )","= ( a + b + c + d )")</f>
        <v>= ( a + b + c + d )</v>
      </c>
      <c r="E57" s="101">
        <f>IF(C53='Bilgi Girişi'!N14,(E45+E46),(E45+E46+E47+E48+E41))</f>
        <v>0</v>
      </c>
      <c r="F57" s="1" t="s">
        <v>104</v>
      </c>
      <c r="H57" s="17">
        <f>+'Bilgi Girişi'!B64</f>
        <v>0</v>
      </c>
      <c r="I57" s="17"/>
      <c r="J57" s="28"/>
    </row>
    <row r="58" spans="2:10" ht="21.75" customHeight="1">
      <c r="B58" s="170" t="s">
        <v>99</v>
      </c>
      <c r="C58" s="171"/>
      <c r="D58" s="100" t="s">
        <v>105</v>
      </c>
      <c r="E58" s="95">
        <f>E56-E57</f>
        <v>0</v>
      </c>
      <c r="H58" s="55">
        <f>+'Bilgi Girişi'!C64</f>
        <v>0</v>
      </c>
      <c r="I58" s="55"/>
      <c r="J58" s="28"/>
    </row>
    <row r="59" spans="2:10" ht="15.75">
      <c r="B59" s="52"/>
      <c r="C59" s="53"/>
      <c r="D59" s="51"/>
      <c r="E59" s="54"/>
      <c r="H59" s="17"/>
      <c r="I59" s="17"/>
      <c r="J59" s="28"/>
    </row>
    <row r="60" spans="2:10" ht="26.25" customHeight="1">
      <c r="B60" s="57"/>
      <c r="C60" s="105"/>
      <c r="D60" s="105"/>
      <c r="E60" s="57"/>
      <c r="H60" s="17"/>
      <c r="I60" s="17"/>
      <c r="J60" s="28"/>
    </row>
    <row r="61" spans="2:10" ht="33" customHeight="1">
      <c r="B61" s="56" t="s">
        <v>102</v>
      </c>
      <c r="C61" s="172">
        <f>IF('Bilgi Girişi'!C64&gt;0,"1-Borç Tutarına Toplu Sözleşme Pirminin Bu aya isabet Eden Kısmı da ilave Edilmiştir,Kendisinden Kesilen Sendika Aidatı Düşülmemiştir",0)</f>
        <v>0</v>
      </c>
      <c r="D61" s="172"/>
      <c r="E61" s="173"/>
      <c r="F61" s="58"/>
      <c r="G61" s="58"/>
      <c r="H61" s="17"/>
      <c r="I61" s="17"/>
      <c r="J61" s="28"/>
    </row>
    <row r="62" spans="2:10" ht="15.75">
      <c r="B62" s="59"/>
      <c r="C62" s="60"/>
      <c r="D62" s="60"/>
      <c r="E62" s="61"/>
      <c r="F62" s="58"/>
      <c r="G62" s="58"/>
      <c r="H62" s="17"/>
      <c r="I62" s="17"/>
      <c r="J62" s="28"/>
    </row>
    <row r="63" spans="2:10" ht="15.75">
      <c r="B63" s="62"/>
      <c r="C63" s="63"/>
      <c r="D63" s="63"/>
      <c r="E63" s="64"/>
      <c r="F63" s="58"/>
      <c r="G63" s="58"/>
      <c r="H63" s="65"/>
      <c r="I63" s="65"/>
      <c r="J63" s="28"/>
    </row>
    <row r="64" spans="2:10" ht="15.75">
      <c r="B64" s="66"/>
      <c r="C64" s="66"/>
      <c r="H64" s="17"/>
      <c r="I64" s="17"/>
      <c r="J64" s="28"/>
    </row>
    <row r="65" spans="3:9" ht="14.25" customHeight="1">
      <c r="C65" s="66"/>
      <c r="D65" s="60"/>
      <c r="E65" s="94" t="s">
        <v>18</v>
      </c>
      <c r="H65" s="8"/>
      <c r="I65" s="8"/>
    </row>
    <row r="66" spans="3:9" ht="15.75">
      <c r="C66" s="66"/>
      <c r="D66" s="60"/>
      <c r="E66" s="67">
        <f>+'Bilgi Girişi'!P37</f>
        <v>0</v>
      </c>
      <c r="H66" s="8"/>
      <c r="I66" s="8"/>
    </row>
    <row r="67" spans="4:5" ht="15.75">
      <c r="D67" s="60"/>
      <c r="E67" s="67" t="str">
        <f>+'Bilgi Girişi'!P38</f>
        <v>Fakülte Sekreteri</v>
      </c>
    </row>
    <row r="73" spans="1:28" s="4" customFormat="1" ht="15.75">
      <c r="A73" s="1"/>
      <c r="C73" s="6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4" customFormat="1" ht="15.75">
      <c r="A74" s="1"/>
      <c r="C74" s="6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4" customFormat="1" ht="15.75">
      <c r="A75" s="1"/>
      <c r="C75" s="6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4" customFormat="1" ht="15.75">
      <c r="A76" s="1"/>
      <c r="C76" s="6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4" customFormat="1" ht="15.75">
      <c r="A77" s="1"/>
      <c r="C77" s="6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4" customFormat="1" ht="15.75">
      <c r="A78" s="1"/>
      <c r="C78" s="6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4" customFormat="1" ht="15.75">
      <c r="A79" s="1"/>
      <c r="C79" s="6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</sheetData>
  <sheetProtection password="C620" sheet="1"/>
  <mergeCells count="11">
    <mergeCell ref="B58:C58"/>
    <mergeCell ref="C61:E61"/>
    <mergeCell ref="D7:D9"/>
    <mergeCell ref="B56:C56"/>
    <mergeCell ref="B57:C57"/>
    <mergeCell ref="B2:E2"/>
    <mergeCell ref="B3:E3"/>
    <mergeCell ref="B4:D4"/>
    <mergeCell ref="C5:D5"/>
    <mergeCell ref="C53:E53"/>
    <mergeCell ref="E7:E9"/>
  </mergeCells>
  <printOptions/>
  <pageMargins left="0.47" right="0.1968503937007874" top="0.24" bottom="0.1968503937007874" header="0.21" footer="0.21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A2:AB79"/>
  <sheetViews>
    <sheetView showGridLines="0" showZeros="0" zoomScaleSheetLayoutView="100" workbookViewId="0" topLeftCell="A1">
      <selection activeCell="H38" sqref="H38"/>
    </sheetView>
  </sheetViews>
  <sheetFormatPr defaultColWidth="9.140625" defaultRowHeight="12.75"/>
  <cols>
    <col min="1" max="1" width="4.421875" style="1" customWidth="1"/>
    <col min="2" max="2" width="30.28125" style="4" customWidth="1"/>
    <col min="3" max="3" width="31.140625" style="4" customWidth="1"/>
    <col min="4" max="4" width="26.7109375" style="4" customWidth="1"/>
    <col min="5" max="5" width="29.7109375" style="4" customWidth="1"/>
    <col min="6" max="7" width="8.421875" style="1" customWidth="1"/>
    <col min="8" max="8" width="20.7109375" style="1" customWidth="1"/>
    <col min="9" max="9" width="11.140625" style="1" bestFit="1" customWidth="1"/>
    <col min="10" max="10" width="7.8515625" style="1" customWidth="1"/>
    <col min="11" max="16384" width="9.140625" style="1" customWidth="1"/>
  </cols>
  <sheetData>
    <row r="2" spans="2:8" ht="15.75">
      <c r="B2" s="160" t="s">
        <v>19</v>
      </c>
      <c r="C2" s="160"/>
      <c r="D2" s="160"/>
      <c r="E2" s="160"/>
      <c r="H2" s="5"/>
    </row>
    <row r="3" spans="2:8" ht="15" customHeight="1">
      <c r="B3" s="160" t="s">
        <v>71</v>
      </c>
      <c r="C3" s="160"/>
      <c r="D3" s="160"/>
      <c r="E3" s="160"/>
      <c r="G3" s="181" t="s">
        <v>111</v>
      </c>
      <c r="H3" s="181"/>
    </row>
    <row r="4" spans="2:9" ht="15.75">
      <c r="B4" s="161">
        <f>IF('Bilgi Girişi'!C31='Bilgi Girişi'!B16,0,+'Bilgi Girişi'!C31)</f>
        <v>0</v>
      </c>
      <c r="C4" s="162"/>
      <c r="D4" s="163"/>
      <c r="E4" s="7" t="s">
        <v>73</v>
      </c>
      <c r="F4" s="1" t="s">
        <v>72</v>
      </c>
      <c r="G4" s="181"/>
      <c r="H4" s="181"/>
      <c r="I4" s="8"/>
    </row>
    <row r="5" spans="2:9" ht="15.75">
      <c r="B5" s="9" t="s">
        <v>74</v>
      </c>
      <c r="C5" s="182">
        <f>+'Bilgi Girişi'!C37:M37</f>
        <v>0</v>
      </c>
      <c r="D5" s="183"/>
      <c r="E5" s="118">
        <f>+'Bilgi Girişi'!C33</f>
        <v>0</v>
      </c>
      <c r="G5" s="181"/>
      <c r="H5" s="181"/>
      <c r="I5" s="11"/>
    </row>
    <row r="6" spans="2:9" ht="15.75">
      <c r="B6" s="12" t="s">
        <v>0</v>
      </c>
      <c r="C6" s="113">
        <f>+'Bilgi Girişi'!C38:M38</f>
        <v>0</v>
      </c>
      <c r="D6" s="14" t="s">
        <v>67</v>
      </c>
      <c r="E6" s="117" t="str">
        <f>CONCATENATE('Bilgi Girişi'!C32,'Bilgi Girişi'!D32,'Bilgi Girişi'!E32,'Bilgi Girişi'!F32,'Bilgi Girişi'!G32,'Bilgi Girişi'!H32,'Bilgi Girişi'!I32,'Bilgi Girişi'!J32,'Bilgi Girişi'!K32,'Bilgi Girişi'!L32,'Bilgi Girişi'!M32)</f>
        <v>//--//</v>
      </c>
      <c r="G6" s="181"/>
      <c r="H6" s="181"/>
      <c r="I6" s="11"/>
    </row>
    <row r="7" spans="2:9" ht="15.75">
      <c r="B7" s="12" t="s">
        <v>1</v>
      </c>
      <c r="C7" s="114">
        <f>+'Bilgi Girişi'!C39:M39</f>
        <v>0</v>
      </c>
      <c r="D7" s="174" t="s">
        <v>34</v>
      </c>
      <c r="E7" s="184">
        <f>+'Bilgi Girişi'!C43</f>
        <v>0</v>
      </c>
      <c r="G7" s="181"/>
      <c r="H7" s="181"/>
      <c r="I7" s="18"/>
    </row>
    <row r="8" spans="2:9" ht="15.75">
      <c r="B8" s="12" t="s">
        <v>2</v>
      </c>
      <c r="C8" s="114">
        <f>+'Bilgi Girişi'!C40:M40</f>
        <v>0</v>
      </c>
      <c r="D8" s="175"/>
      <c r="E8" s="185"/>
      <c r="G8" s="181"/>
      <c r="H8" s="181"/>
      <c r="I8" s="8"/>
    </row>
    <row r="9" spans="2:9" ht="15.75">
      <c r="B9" s="9" t="s">
        <v>21</v>
      </c>
      <c r="C9" s="114">
        <f>+'Bilgi Girişi'!C41:M41</f>
        <v>0</v>
      </c>
      <c r="D9" s="176"/>
      <c r="E9" s="186"/>
      <c r="G9" s="181"/>
      <c r="H9" s="181"/>
      <c r="I9" s="8"/>
    </row>
    <row r="10" spans="2:9" ht="15.75">
      <c r="B10" s="19" t="s">
        <v>38</v>
      </c>
      <c r="C10" s="115">
        <f>+'Bilgi Girişi'!C42:M42</f>
        <v>0</v>
      </c>
      <c r="D10" s="7" t="s">
        <v>35</v>
      </c>
      <c r="E10" s="116">
        <f>+'Bilgi Girişi'!C44</f>
        <v>0</v>
      </c>
      <c r="H10" s="8"/>
      <c r="I10" s="8"/>
    </row>
    <row r="11" spans="2:9" ht="15.75">
      <c r="B11" s="4" t="str">
        <f>+'Bilgi Girişi'!B46</f>
        <v>TABLO 1: AYLIK VE YAN ÖDEMELER </v>
      </c>
      <c r="H11" s="8"/>
      <c r="I11" s="8"/>
    </row>
    <row r="12" spans="2:10" ht="47.25">
      <c r="B12" s="22" t="s">
        <v>3</v>
      </c>
      <c r="C12" s="22" t="s">
        <v>4</v>
      </c>
      <c r="D12" s="22" t="s">
        <v>5</v>
      </c>
      <c r="E12" s="22" t="s">
        <v>6</v>
      </c>
      <c r="H12" s="17"/>
      <c r="I12" s="17"/>
      <c r="J12" s="23" t="s">
        <v>14</v>
      </c>
    </row>
    <row r="13" spans="2:10" ht="15.75">
      <c r="B13" s="119">
        <f>+'Bilgi Girişi'!B47</f>
        <v>0</v>
      </c>
      <c r="C13" s="111"/>
      <c r="D13" s="111"/>
      <c r="E13" s="26">
        <f aca="true" t="shared" si="0" ref="E13:E21">SUM(C13-D13)</f>
        <v>0</v>
      </c>
      <c r="H13" s="17"/>
      <c r="I13" s="18"/>
      <c r="J13" s="27"/>
    </row>
    <row r="14" spans="2:10" ht="15.75">
      <c r="B14" s="119">
        <f>+'Bilgi Girişi'!B48</f>
        <v>0</v>
      </c>
      <c r="C14" s="111"/>
      <c r="D14" s="111"/>
      <c r="E14" s="26">
        <f t="shared" si="0"/>
        <v>0</v>
      </c>
      <c r="H14" s="17"/>
      <c r="I14" s="18"/>
      <c r="J14" s="27"/>
    </row>
    <row r="15" spans="2:10" ht="15.75">
      <c r="B15" s="119">
        <f>+'Bilgi Girişi'!B49</f>
        <v>0</v>
      </c>
      <c r="C15" s="111"/>
      <c r="D15" s="111"/>
      <c r="E15" s="26">
        <f t="shared" si="0"/>
        <v>0</v>
      </c>
      <c r="H15" s="17"/>
      <c r="I15" s="18"/>
      <c r="J15" s="28"/>
    </row>
    <row r="16" spans="2:10" ht="15.75">
      <c r="B16" s="119">
        <f>+'Bilgi Girişi'!B50</f>
        <v>0</v>
      </c>
      <c r="C16" s="111"/>
      <c r="D16" s="111"/>
      <c r="E16" s="26">
        <f t="shared" si="0"/>
        <v>0</v>
      </c>
      <c r="H16" s="17"/>
      <c r="I16" s="18"/>
      <c r="J16" s="28"/>
    </row>
    <row r="17" spans="2:10" ht="15.75">
      <c r="B17" s="119">
        <f>+'Bilgi Girişi'!B51</f>
        <v>0</v>
      </c>
      <c r="C17" s="111"/>
      <c r="D17" s="111"/>
      <c r="E17" s="26">
        <f t="shared" si="0"/>
        <v>0</v>
      </c>
      <c r="H17" s="17"/>
      <c r="I17" s="18"/>
      <c r="J17" s="28"/>
    </row>
    <row r="18" spans="2:10" ht="15.75">
      <c r="B18" s="119">
        <f>+'Bilgi Girişi'!B52</f>
        <v>0</v>
      </c>
      <c r="C18" s="111"/>
      <c r="D18" s="111"/>
      <c r="E18" s="26">
        <f t="shared" si="0"/>
        <v>0</v>
      </c>
      <c r="H18" s="17"/>
      <c r="I18" s="18"/>
      <c r="J18" s="28"/>
    </row>
    <row r="19" spans="2:10" ht="15.75">
      <c r="B19" s="119">
        <f>+'Bilgi Girişi'!B53</f>
        <v>0</v>
      </c>
      <c r="C19" s="111"/>
      <c r="D19" s="111"/>
      <c r="E19" s="26">
        <f t="shared" si="0"/>
        <v>0</v>
      </c>
      <c r="H19" s="17"/>
      <c r="I19" s="18"/>
      <c r="J19" s="28"/>
    </row>
    <row r="20" spans="2:10" ht="15.75">
      <c r="B20" s="119">
        <f>+'Bilgi Girişi'!B54</f>
        <v>0</v>
      </c>
      <c r="C20" s="111"/>
      <c r="D20" s="111"/>
      <c r="E20" s="26">
        <f t="shared" si="0"/>
        <v>0</v>
      </c>
      <c r="H20" s="17"/>
      <c r="I20" s="18"/>
      <c r="J20" s="28" t="s">
        <v>14</v>
      </c>
    </row>
    <row r="21" spans="2:10" ht="15.75">
      <c r="B21" s="119">
        <f>+'Bilgi Girişi'!B55</f>
        <v>0</v>
      </c>
      <c r="C21" s="111"/>
      <c r="D21" s="111"/>
      <c r="E21" s="26">
        <f t="shared" si="0"/>
        <v>0</v>
      </c>
      <c r="H21" s="17"/>
      <c r="I21" s="18"/>
      <c r="J21" s="28"/>
    </row>
    <row r="22" spans="2:10" ht="15.75">
      <c r="B22" s="119">
        <f>+'Bilgi Girişi'!B56</f>
        <v>0</v>
      </c>
      <c r="C22" s="111"/>
      <c r="D22" s="111"/>
      <c r="E22" s="26">
        <f>SUM('Bilgi Girişi'!C56-D22)</f>
        <v>0</v>
      </c>
      <c r="H22" s="17"/>
      <c r="I22" s="18"/>
      <c r="J22" s="28"/>
    </row>
    <row r="23" spans="2:10" ht="15.75" customHeight="1">
      <c r="B23" s="119">
        <f>+'Bilgi Girişi'!B57</f>
        <v>0</v>
      </c>
      <c r="C23" s="111"/>
      <c r="D23" s="111"/>
      <c r="E23" s="26">
        <f aca="true" t="shared" si="1" ref="E23:E33">SUM(C23-D23)</f>
        <v>0</v>
      </c>
      <c r="H23" s="17"/>
      <c r="I23" s="18"/>
      <c r="J23" s="28"/>
    </row>
    <row r="24" spans="2:10" ht="19.5" customHeight="1">
      <c r="B24" s="119">
        <f>+'Bilgi Girişi'!B58</f>
        <v>0</v>
      </c>
      <c r="C24" s="111"/>
      <c r="D24" s="111"/>
      <c r="E24" s="26">
        <f t="shared" si="1"/>
        <v>0</v>
      </c>
      <c r="H24" s="17"/>
      <c r="I24" s="18"/>
      <c r="J24" s="28"/>
    </row>
    <row r="25" spans="2:10" ht="15.75">
      <c r="B25" s="119">
        <f>+'Bilgi Girişi'!B59</f>
        <v>0</v>
      </c>
      <c r="C25" s="111"/>
      <c r="D25" s="111"/>
      <c r="E25" s="26">
        <f t="shared" si="1"/>
        <v>0</v>
      </c>
      <c r="H25" s="17"/>
      <c r="I25" s="18"/>
      <c r="J25" s="28"/>
    </row>
    <row r="26" spans="2:10" ht="15.75">
      <c r="B26" s="119">
        <f>+'Bilgi Girişi'!B60</f>
        <v>0</v>
      </c>
      <c r="C26" s="111"/>
      <c r="D26" s="111"/>
      <c r="E26" s="26">
        <f t="shared" si="1"/>
        <v>0</v>
      </c>
      <c r="H26" s="17"/>
      <c r="I26" s="18"/>
      <c r="J26" s="28"/>
    </row>
    <row r="27" spans="2:10" ht="15.75">
      <c r="B27" s="119">
        <f>+'Bilgi Girişi'!B61</f>
        <v>0</v>
      </c>
      <c r="C27" s="111"/>
      <c r="D27" s="111"/>
      <c r="E27" s="26">
        <f t="shared" si="1"/>
        <v>0</v>
      </c>
      <c r="H27" s="17"/>
      <c r="I27" s="18"/>
      <c r="J27" s="28"/>
    </row>
    <row r="28" spans="2:10" ht="15.75">
      <c r="B28" s="119">
        <f>+'Bilgi Girişi'!B62</f>
        <v>0</v>
      </c>
      <c r="C28" s="111"/>
      <c r="D28" s="111"/>
      <c r="E28" s="26">
        <f t="shared" si="1"/>
        <v>0</v>
      </c>
      <c r="H28" s="17"/>
      <c r="I28" s="18"/>
      <c r="J28" s="28"/>
    </row>
    <row r="29" spans="2:10" ht="15.75">
      <c r="B29" s="119">
        <f>+'Bilgi Girişi'!B63</f>
        <v>0</v>
      </c>
      <c r="C29" s="111"/>
      <c r="D29" s="111"/>
      <c r="E29" s="26">
        <f t="shared" si="1"/>
        <v>0</v>
      </c>
      <c r="H29" s="17"/>
      <c r="I29" s="18"/>
      <c r="J29" s="28"/>
    </row>
    <row r="30" spans="2:10" ht="15.75">
      <c r="B30" s="119">
        <f>+'Bilgi Girişi'!B64</f>
        <v>0</v>
      </c>
      <c r="C30" s="111"/>
      <c r="D30" s="111"/>
      <c r="E30" s="26">
        <f t="shared" si="1"/>
        <v>0</v>
      </c>
      <c r="H30" s="17"/>
      <c r="I30" s="18"/>
      <c r="J30" s="28"/>
    </row>
    <row r="31" spans="2:10" ht="15.75">
      <c r="B31" s="119">
        <f>+'Bilgi Girişi'!B65</f>
        <v>0</v>
      </c>
      <c r="C31" s="111"/>
      <c r="D31" s="111"/>
      <c r="E31" s="26">
        <f t="shared" si="1"/>
        <v>0</v>
      </c>
      <c r="H31" s="17"/>
      <c r="I31" s="18"/>
      <c r="J31" s="28"/>
    </row>
    <row r="32" spans="2:10" ht="15.75">
      <c r="B32" s="119">
        <f>+'Bilgi Girişi'!B66</f>
        <v>0</v>
      </c>
      <c r="C32" s="111"/>
      <c r="D32" s="111"/>
      <c r="E32" s="26">
        <f t="shared" si="1"/>
        <v>0</v>
      </c>
      <c r="H32" s="17"/>
      <c r="I32" s="18"/>
      <c r="J32" s="28"/>
    </row>
    <row r="33" spans="2:10" ht="15.75">
      <c r="B33" s="119">
        <f>+'Bilgi Girişi'!B67</f>
        <v>0</v>
      </c>
      <c r="C33" s="111"/>
      <c r="D33" s="111"/>
      <c r="E33" s="26">
        <f t="shared" si="1"/>
        <v>0</v>
      </c>
      <c r="H33" s="96" t="s">
        <v>89</v>
      </c>
      <c r="I33" s="18"/>
      <c r="J33" s="28"/>
    </row>
    <row r="34" spans="2:11" ht="15.75">
      <c r="B34" s="29" t="s">
        <v>7</v>
      </c>
      <c r="C34" s="26">
        <f>SUM(C13:C33)</f>
        <v>0</v>
      </c>
      <c r="D34" s="26">
        <f>SUM(D13:D33)</f>
        <v>0</v>
      </c>
      <c r="E34" s="26">
        <f>SUM(E13:E33)</f>
        <v>0</v>
      </c>
      <c r="F34" s="30" t="s">
        <v>15</v>
      </c>
      <c r="G34" s="30"/>
      <c r="H34" s="106">
        <f>C34+C41</f>
        <v>0</v>
      </c>
      <c r="J34" s="96"/>
      <c r="K34" s="96"/>
    </row>
    <row r="35" spans="2:10" ht="15.75">
      <c r="B35" s="31"/>
      <c r="C35" s="32"/>
      <c r="D35" s="32"/>
      <c r="E35" s="32"/>
      <c r="F35" s="30"/>
      <c r="G35" s="30"/>
      <c r="H35" s="17"/>
      <c r="I35" s="18"/>
      <c r="J35" s="28"/>
    </row>
    <row r="36" spans="2:10" ht="15.75">
      <c r="B36" s="4" t="str">
        <f>+'Bilgi Girişi'!O46</f>
        <v>TABLO 2: İŞVEREN KESİNTİ KATKI PAYLARI </v>
      </c>
      <c r="H36" s="17"/>
      <c r="I36" s="18"/>
      <c r="J36" s="28" t="s">
        <v>14</v>
      </c>
    </row>
    <row r="37" spans="2:10" ht="15.75">
      <c r="B37" s="33" t="s">
        <v>3</v>
      </c>
      <c r="C37" s="10" t="s">
        <v>8</v>
      </c>
      <c r="D37" s="10" t="s">
        <v>9</v>
      </c>
      <c r="E37" s="10" t="s">
        <v>6</v>
      </c>
      <c r="H37" s="11" t="s">
        <v>108</v>
      </c>
      <c r="I37" s="11"/>
      <c r="J37" s="28" t="s">
        <v>14</v>
      </c>
    </row>
    <row r="38" spans="2:8" ht="32.25" customHeight="1">
      <c r="B38" s="120">
        <f>+'Bilgi Girişi'!O48</f>
        <v>0</v>
      </c>
      <c r="C38" s="112"/>
      <c r="D38" s="111"/>
      <c r="E38" s="35">
        <f>C38-D38</f>
        <v>0</v>
      </c>
      <c r="H38" s="110">
        <f>SUM(C41+C51)</f>
        <v>0</v>
      </c>
    </row>
    <row r="39" spans="2:9" ht="22.5" customHeight="1">
      <c r="B39" s="120">
        <f>+'Bilgi Girişi'!O49</f>
        <v>0</v>
      </c>
      <c r="C39" s="112"/>
      <c r="D39" s="111"/>
      <c r="E39" s="35">
        <f>C39-D39</f>
        <v>0</v>
      </c>
      <c r="G39" s="37"/>
      <c r="H39" s="38"/>
      <c r="I39" s="39"/>
    </row>
    <row r="40" spans="2:10" ht="15.75">
      <c r="B40" s="120">
        <f>+'Bilgi Girişi'!O50</f>
        <v>0</v>
      </c>
      <c r="C40" s="112"/>
      <c r="D40" s="111"/>
      <c r="E40" s="35">
        <f>C40-D40</f>
        <v>0</v>
      </c>
      <c r="G40" s="37"/>
      <c r="H40" s="38" t="s">
        <v>109</v>
      </c>
      <c r="I40" s="40"/>
      <c r="J40" s="41"/>
    </row>
    <row r="41" spans="2:10" ht="15.75">
      <c r="B41" s="42" t="s">
        <v>10</v>
      </c>
      <c r="C41" s="35">
        <f>SUM(C38:C40)</f>
        <v>0</v>
      </c>
      <c r="D41" s="35">
        <f>SUM(D38:D40)</f>
        <v>0</v>
      </c>
      <c r="E41" s="35">
        <f>SUM(E38:E40)</f>
        <v>0</v>
      </c>
      <c r="F41" s="30" t="s">
        <v>16</v>
      </c>
      <c r="G41" s="30"/>
      <c r="H41" s="43">
        <f>H34-H38</f>
        <v>0</v>
      </c>
      <c r="I41" s="17"/>
      <c r="J41" s="44"/>
    </row>
    <row r="42" spans="2:10" ht="18">
      <c r="B42" s="31"/>
      <c r="C42" s="45"/>
      <c r="D42" s="46"/>
      <c r="E42" s="45"/>
      <c r="F42" s="30"/>
      <c r="G42" s="30"/>
      <c r="H42" s="47"/>
      <c r="I42" s="17"/>
      <c r="J42" s="44"/>
    </row>
    <row r="43" spans="2:10" ht="15.75">
      <c r="B43" s="4" t="str">
        <f>+'Bilgi Girişi'!O55</f>
        <v>TABLO 3: Şahıstan Yapılan YASAL KESİNTİLER </v>
      </c>
      <c r="D43" s="48"/>
      <c r="H43" s="17"/>
      <c r="I43" s="11"/>
      <c r="J43" s="27"/>
    </row>
    <row r="44" spans="2:10" ht="31.5">
      <c r="B44" s="33" t="s">
        <v>3</v>
      </c>
      <c r="C44" s="10" t="s">
        <v>11</v>
      </c>
      <c r="D44" s="10" t="s">
        <v>12</v>
      </c>
      <c r="E44" s="10" t="s">
        <v>6</v>
      </c>
      <c r="H44" s="17"/>
      <c r="I44" s="11"/>
      <c r="J44" s="27"/>
    </row>
    <row r="45" spans="2:10" ht="15.75">
      <c r="B45" s="120">
        <f>+'Bilgi Girişi'!O57</f>
        <v>0</v>
      </c>
      <c r="C45" s="111"/>
      <c r="D45" s="111"/>
      <c r="E45" s="25">
        <f aca="true" t="shared" si="2" ref="E45:E50">(C45-D45)</f>
        <v>0</v>
      </c>
      <c r="F45" s="1" t="s">
        <v>84</v>
      </c>
      <c r="H45" s="17"/>
      <c r="I45" s="17"/>
      <c r="J45" s="28"/>
    </row>
    <row r="46" spans="2:10" ht="15.75">
      <c r="B46" s="120">
        <f>+'Bilgi Girişi'!O58</f>
        <v>0</v>
      </c>
      <c r="C46" s="111"/>
      <c r="D46" s="111"/>
      <c r="E46" s="25">
        <f t="shared" si="2"/>
        <v>0</v>
      </c>
      <c r="F46" s="1" t="s">
        <v>85</v>
      </c>
      <c r="H46" s="17"/>
      <c r="I46" s="17"/>
      <c r="J46" s="28"/>
    </row>
    <row r="47" spans="2:10" ht="18.75" customHeight="1">
      <c r="B47" s="120">
        <f>+'Bilgi Girişi'!O59</f>
        <v>0</v>
      </c>
      <c r="C47" s="111"/>
      <c r="D47" s="111"/>
      <c r="E47" s="25">
        <f t="shared" si="2"/>
        <v>0</v>
      </c>
      <c r="F47" s="1" t="s">
        <v>86</v>
      </c>
      <c r="H47" s="17"/>
      <c r="I47" s="17"/>
      <c r="J47" s="28"/>
    </row>
    <row r="48" spans="2:9" ht="15.75">
      <c r="B48" s="120">
        <f>+'Bilgi Girişi'!O60</f>
        <v>0</v>
      </c>
      <c r="C48" s="111"/>
      <c r="D48" s="111"/>
      <c r="E48" s="25">
        <f t="shared" si="2"/>
        <v>0</v>
      </c>
      <c r="F48" s="1" t="s">
        <v>87</v>
      </c>
      <c r="H48" s="17"/>
      <c r="I48" s="39"/>
    </row>
    <row r="49" spans="2:9" ht="15.75">
      <c r="B49" s="120">
        <f>+'Bilgi Girişi'!O62</f>
        <v>0</v>
      </c>
      <c r="C49" s="111"/>
      <c r="D49" s="111"/>
      <c r="E49" s="25">
        <f t="shared" si="2"/>
        <v>0</v>
      </c>
      <c r="H49" s="17"/>
      <c r="I49" s="39"/>
    </row>
    <row r="50" spans="2:10" ht="63">
      <c r="B50" s="120" t="str">
        <f>+'Bilgi Girişi'!O2</f>
        <v>Bu Alana Sendika Kesintisi Girmek İçin Toplu Sözleşme Primi Tutarının Bu aya İsabet Eden Kısmını Boş Geçemezsiniz</v>
      </c>
      <c r="C50" s="111"/>
      <c r="D50" s="111"/>
      <c r="E50" s="25">
        <f t="shared" si="2"/>
        <v>0</v>
      </c>
      <c r="F50" s="1" t="s">
        <v>88</v>
      </c>
      <c r="H50" s="17"/>
      <c r="I50" s="40"/>
      <c r="J50" s="41"/>
    </row>
    <row r="51" spans="2:10" ht="15.75">
      <c r="B51" s="42" t="s">
        <v>10</v>
      </c>
      <c r="C51" s="26">
        <f>SUM(C45:C50)</f>
        <v>0</v>
      </c>
      <c r="D51" s="25">
        <f>SUM(D45:D48)</f>
        <v>0</v>
      </c>
      <c r="E51" s="25">
        <f>SUM(E45:E50)</f>
        <v>0</v>
      </c>
      <c r="F51" s="30" t="s">
        <v>17</v>
      </c>
      <c r="G51" s="30"/>
      <c r="H51" s="17"/>
      <c r="I51" s="11"/>
      <c r="J51" s="28"/>
    </row>
    <row r="52" spans="2:10" ht="15.75">
      <c r="B52" s="93"/>
      <c r="C52" s="91"/>
      <c r="D52" s="92"/>
      <c r="E52" s="92"/>
      <c r="F52" s="30"/>
      <c r="G52" s="30"/>
      <c r="H52" s="17"/>
      <c r="I52" s="11"/>
      <c r="J52" s="28"/>
    </row>
    <row r="53" spans="2:10" ht="33.75" customHeight="1">
      <c r="B53" s="104">
        <f>IF('Bilgi Girişi'!C34&lt;=0,0,+'Bilgi Girişi'!O52)</f>
        <v>0</v>
      </c>
      <c r="C53" s="166">
        <f>IF('Bilgi Girişi'!C34&lt;=0,0,+'Bilgi Girişi'!P52)</f>
        <v>0</v>
      </c>
      <c r="D53" s="166"/>
      <c r="E53" s="166"/>
      <c r="F53" s="30"/>
      <c r="G53" s="30"/>
      <c r="H53" s="17"/>
      <c r="I53" s="11"/>
      <c r="J53" s="28"/>
    </row>
    <row r="54" spans="2:10" ht="15.75">
      <c r="B54" s="31"/>
      <c r="C54" s="32"/>
      <c r="D54" s="49"/>
      <c r="E54" s="49"/>
      <c r="F54" s="30"/>
      <c r="G54" s="30"/>
      <c r="H54" s="17"/>
      <c r="I54" s="11"/>
      <c r="J54" s="28"/>
    </row>
    <row r="55" spans="2:10" ht="15.75">
      <c r="B55" s="4" t="s">
        <v>13</v>
      </c>
      <c r="D55" s="50" t="s">
        <v>14</v>
      </c>
      <c r="H55" s="17"/>
      <c r="I55" s="17"/>
      <c r="J55" s="28"/>
    </row>
    <row r="56" spans="2:10" ht="23.25" customHeight="1">
      <c r="B56" s="170" t="s">
        <v>97</v>
      </c>
      <c r="C56" s="171"/>
      <c r="D56" s="99" t="s">
        <v>106</v>
      </c>
      <c r="E56" s="121">
        <f>SUM(E34+E41)</f>
        <v>0</v>
      </c>
      <c r="F56" s="1" t="s">
        <v>103</v>
      </c>
      <c r="H56" s="17"/>
      <c r="I56" s="17"/>
      <c r="J56" s="28"/>
    </row>
    <row r="57" spans="2:10" ht="25.5" customHeight="1">
      <c r="B57" s="177" t="s">
        <v>98</v>
      </c>
      <c r="C57" s="178"/>
      <c r="D57" s="99" t="str">
        <f>IF(C53='Bilgi Girişi'!N14,"= ( a + b )","= ( a + b + c + d )")</f>
        <v>= ( a + b + c + d )</v>
      </c>
      <c r="E57" s="122">
        <f>IF(C53='Bilgi Girişi'!N14,(E45+E46),(E45+E46+E47+E48+E41))</f>
        <v>0</v>
      </c>
      <c r="F57" s="1" t="s">
        <v>104</v>
      </c>
      <c r="H57" s="17">
        <f>+'Bilgi Girişi'!B64</f>
        <v>0</v>
      </c>
      <c r="I57" s="17"/>
      <c r="J57" s="28"/>
    </row>
    <row r="58" spans="2:10" ht="21.75" customHeight="1">
      <c r="B58" s="170" t="s">
        <v>99</v>
      </c>
      <c r="C58" s="171"/>
      <c r="D58" s="100" t="s">
        <v>105</v>
      </c>
      <c r="E58" s="121">
        <f>E56-E57</f>
        <v>0</v>
      </c>
      <c r="H58" s="55">
        <f>+'Bilgi Girişi'!C64</f>
        <v>0</v>
      </c>
      <c r="I58" s="55"/>
      <c r="J58" s="28"/>
    </row>
    <row r="59" spans="2:10" ht="15.75">
      <c r="B59" s="52"/>
      <c r="C59" s="53"/>
      <c r="D59" s="51"/>
      <c r="E59" s="54"/>
      <c r="H59" s="17"/>
      <c r="I59" s="17"/>
      <c r="J59" s="28"/>
    </row>
    <row r="60" spans="2:10" ht="26.25" customHeight="1">
      <c r="B60" s="57"/>
      <c r="C60" s="105"/>
      <c r="D60" s="105"/>
      <c r="E60" s="57"/>
      <c r="H60" s="17"/>
      <c r="I60" s="17"/>
      <c r="J60" s="28"/>
    </row>
    <row r="61" spans="2:10" ht="33" customHeight="1">
      <c r="B61" s="56" t="s">
        <v>102</v>
      </c>
      <c r="C61" s="179">
        <f>IF('Bilgi Girişi'!C64&gt;0,"1-Borç Tutarına Toplu Sözleşme Pirminin Bu aya isabet Eden Kısmı da ilave Edilmiştir,Kendisinden Kesilen Sendika Aidatı Düşülmemiştir",0)</f>
        <v>0</v>
      </c>
      <c r="D61" s="179"/>
      <c r="E61" s="180"/>
      <c r="F61" s="58"/>
      <c r="G61" s="58"/>
      <c r="H61" s="17"/>
      <c r="I61" s="17"/>
      <c r="J61" s="28"/>
    </row>
    <row r="62" spans="2:10" ht="15.75">
      <c r="B62" s="59"/>
      <c r="C62" s="123"/>
      <c r="D62" s="123"/>
      <c r="E62" s="124"/>
      <c r="F62" s="58"/>
      <c r="G62" s="58"/>
      <c r="H62" s="17"/>
      <c r="I62" s="17"/>
      <c r="J62" s="28"/>
    </row>
    <row r="63" spans="2:10" ht="15.75">
      <c r="B63" s="62"/>
      <c r="C63" s="125"/>
      <c r="D63" s="125"/>
      <c r="E63" s="126"/>
      <c r="F63" s="58"/>
      <c r="G63" s="58"/>
      <c r="H63" s="65"/>
      <c r="I63" s="65"/>
      <c r="J63" s="28"/>
    </row>
    <row r="64" spans="2:10" ht="15.75">
      <c r="B64" s="66"/>
      <c r="C64" s="66"/>
      <c r="H64" s="17"/>
      <c r="I64" s="17"/>
      <c r="J64" s="28"/>
    </row>
    <row r="65" spans="3:9" ht="14.25" customHeight="1">
      <c r="C65" s="66"/>
      <c r="D65" s="60"/>
      <c r="E65" s="94" t="s">
        <v>18</v>
      </c>
      <c r="H65" s="8"/>
      <c r="I65" s="8"/>
    </row>
    <row r="66" spans="3:9" ht="15.75">
      <c r="C66" s="66"/>
      <c r="D66" s="60"/>
      <c r="E66" s="127">
        <f>+'Bilgi Girişi'!P37</f>
        <v>0</v>
      </c>
      <c r="H66" s="8"/>
      <c r="I66" s="8"/>
    </row>
    <row r="67" spans="4:5" ht="15.75">
      <c r="D67" s="60"/>
      <c r="E67" s="127" t="str">
        <f>+'Bilgi Girişi'!P38</f>
        <v>Fakülte Sekreteri</v>
      </c>
    </row>
    <row r="68" ht="15.75">
      <c r="E68" s="128"/>
    </row>
    <row r="73" spans="1:28" s="4" customFormat="1" ht="15.75">
      <c r="A73" s="1"/>
      <c r="C73" s="6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4" customFormat="1" ht="15.75">
      <c r="A74" s="1"/>
      <c r="C74" s="6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4" customFormat="1" ht="15.75">
      <c r="A75" s="1"/>
      <c r="C75" s="6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4" customFormat="1" ht="15.75">
      <c r="A76" s="1"/>
      <c r="C76" s="6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4" customFormat="1" ht="15.75">
      <c r="A77" s="1"/>
      <c r="C77" s="6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4" customFormat="1" ht="15.75">
      <c r="A78" s="1"/>
      <c r="C78" s="6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4" customFormat="1" ht="15.75">
      <c r="A79" s="1"/>
      <c r="C79" s="6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</sheetData>
  <sheetProtection password="C620" sheet="1"/>
  <mergeCells count="12">
    <mergeCell ref="B2:E2"/>
    <mergeCell ref="B3:E3"/>
    <mergeCell ref="B4:D4"/>
    <mergeCell ref="C5:D5"/>
    <mergeCell ref="D7:D9"/>
    <mergeCell ref="E7:E9"/>
    <mergeCell ref="C53:E53"/>
    <mergeCell ref="B56:C56"/>
    <mergeCell ref="B57:C57"/>
    <mergeCell ref="B58:C58"/>
    <mergeCell ref="C61:E61"/>
    <mergeCell ref="G3:H9"/>
  </mergeCells>
  <printOptions/>
  <pageMargins left="0.47" right="0.1968503937007874" top="0.24" bottom="0.1968503937007874" header="0.21" footer="0.21"/>
  <pageSetup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B8:J26"/>
  <sheetViews>
    <sheetView showGridLines="0" showZeros="0" zoomScalePageLayoutView="0" workbookViewId="0" topLeftCell="A1">
      <selection activeCell="E16" sqref="E16:F16"/>
    </sheetView>
  </sheetViews>
  <sheetFormatPr defaultColWidth="9.140625" defaultRowHeight="12.75"/>
  <cols>
    <col min="1" max="1" width="3.421875" style="1" customWidth="1"/>
    <col min="2" max="2" width="9.8515625" style="1" customWidth="1"/>
    <col min="3" max="3" width="10.57421875" style="1" customWidth="1"/>
    <col min="4" max="4" width="9.140625" style="1" customWidth="1"/>
    <col min="5" max="5" width="12.00390625" style="1" customWidth="1"/>
    <col min="6" max="6" width="10.00390625" style="1" bestFit="1" customWidth="1"/>
    <col min="7" max="7" width="12.140625" style="1" customWidth="1"/>
    <col min="8" max="8" width="10.140625" style="1" bestFit="1" customWidth="1"/>
    <col min="9" max="9" width="15.28125" style="1" customWidth="1"/>
    <col min="10" max="10" width="14.421875" style="1" customWidth="1"/>
    <col min="11" max="11" width="1.8515625" style="1" customWidth="1"/>
    <col min="12" max="16384" width="9.140625" style="1" customWidth="1"/>
  </cols>
  <sheetData>
    <row r="8" spans="3:4" ht="12.75">
      <c r="C8" s="1" t="s">
        <v>22</v>
      </c>
      <c r="D8" s="1">
        <f>+'Borç Onayı'!C6</f>
        <v>0</v>
      </c>
    </row>
    <row r="10" spans="3:10" ht="14.25">
      <c r="C10" s="195">
        <f>+'Borç Onayı'!E5</f>
        <v>0</v>
      </c>
      <c r="D10" s="195"/>
      <c r="E10" s="2" t="s">
        <v>23</v>
      </c>
      <c r="F10" s="194" t="str">
        <f>+'Borç Onayı'!E6</f>
        <v>//--//</v>
      </c>
      <c r="G10" s="194"/>
      <c r="H10" s="189" t="s">
        <v>24</v>
      </c>
      <c r="I10" s="189"/>
      <c r="J10" s="189"/>
    </row>
    <row r="11" spans="2:10" ht="14.25">
      <c r="B11" s="194" t="s">
        <v>25</v>
      </c>
      <c r="C11" s="194"/>
      <c r="D11" s="194"/>
      <c r="E11" s="194"/>
      <c r="F11" s="2" t="s">
        <v>26</v>
      </c>
      <c r="G11" s="2" t="s">
        <v>27</v>
      </c>
      <c r="H11" s="3">
        <f>+'Borç Onayı'!E58</f>
        <v>0</v>
      </c>
      <c r="I11" s="189" t="s">
        <v>90</v>
      </c>
      <c r="J11" s="189"/>
    </row>
    <row r="12" spans="2:3" ht="14.25">
      <c r="B12" s="189" t="s">
        <v>28</v>
      </c>
      <c r="C12" s="189"/>
    </row>
    <row r="13" spans="3:10" ht="14.25">
      <c r="C13" s="193" t="s">
        <v>37</v>
      </c>
      <c r="D13" s="193"/>
      <c r="E13" s="193"/>
      <c r="F13" s="193"/>
      <c r="G13" s="193"/>
      <c r="H13" s="193"/>
      <c r="I13" s="193"/>
      <c r="J13" s="193"/>
    </row>
    <row r="14" spans="2:10" ht="14.25">
      <c r="B14" s="2" t="str">
        <f>CONCATENATE("Veznesi"," ","yada"," ",'Bilgi Girişi'!O42," ",'Bilgi Girişi'!O43,"  ","Nolu Hesaplarına ödemeniz")</f>
        <v>Veznesi yada Vakıfbank Afyon Şubesi TR83 0001 5001 5800 729 4586 628  Nolu Hesaplarına ödemeniz</v>
      </c>
      <c r="C14" s="2"/>
      <c r="D14" s="2"/>
      <c r="E14" s="2"/>
      <c r="F14" s="2"/>
      <c r="G14" s="2"/>
      <c r="H14" s="2"/>
      <c r="I14" s="2"/>
      <c r="J14" s="2"/>
    </row>
    <row r="15" spans="2:10" ht="14.25">
      <c r="B15" s="189" t="s">
        <v>36</v>
      </c>
      <c r="C15" s="189"/>
      <c r="D15" s="189"/>
      <c r="E15" s="189"/>
      <c r="F15" s="189"/>
      <c r="G15" s="189"/>
      <c r="H15" s="189"/>
      <c r="I15" s="189"/>
      <c r="J15" s="189"/>
    </row>
    <row r="16" spans="3:6" ht="14.25">
      <c r="C16" s="189" t="s">
        <v>29</v>
      </c>
      <c r="D16" s="189"/>
      <c r="E16" s="192">
        <f ca="1">NOW()</f>
        <v>43389.38937650463</v>
      </c>
      <c r="F16" s="192"/>
    </row>
    <row r="17" spans="8:9" ht="12.75">
      <c r="H17" s="188">
        <f>+'Borç Onayı'!E66</f>
        <v>0</v>
      </c>
      <c r="I17" s="188"/>
    </row>
    <row r="18" spans="8:9" ht="12.75">
      <c r="H18" s="188" t="str">
        <f>+'Borç Onayı'!E67</f>
        <v>Fakülte Sekreteri</v>
      </c>
      <c r="I18" s="188"/>
    </row>
    <row r="20" spans="2:3" ht="14.25">
      <c r="B20" s="189" t="s">
        <v>30</v>
      </c>
      <c r="C20" s="189"/>
    </row>
    <row r="21" spans="2:4" ht="12.75">
      <c r="B21" s="187" t="s">
        <v>31</v>
      </c>
      <c r="C21" s="187"/>
      <c r="D21" s="1">
        <f>+D8</f>
        <v>0</v>
      </c>
    </row>
    <row r="22" spans="2:5" ht="12.75">
      <c r="B22" s="191" t="s">
        <v>32</v>
      </c>
      <c r="C22" s="191"/>
      <c r="D22" s="190">
        <f>+'Borç Onayı'!E7</f>
        <v>0</v>
      </c>
      <c r="E22" s="190"/>
    </row>
    <row r="23" spans="2:5" ht="12.75">
      <c r="B23" s="191"/>
      <c r="C23" s="191"/>
      <c r="D23" s="190"/>
      <c r="E23" s="190"/>
    </row>
    <row r="24" spans="2:5" ht="12.75">
      <c r="B24" s="191"/>
      <c r="C24" s="191"/>
      <c r="D24" s="190"/>
      <c r="E24" s="190"/>
    </row>
    <row r="25" spans="2:5" ht="12.75">
      <c r="B25" s="187" t="s">
        <v>33</v>
      </c>
      <c r="C25" s="187"/>
      <c r="D25" s="188"/>
      <c r="E25" s="188"/>
    </row>
    <row r="26" spans="4:5" ht="12.75">
      <c r="D26" s="188"/>
      <c r="E26" s="188"/>
    </row>
  </sheetData>
  <sheetProtection password="C620" sheet="1"/>
  <mergeCells count="18">
    <mergeCell ref="C16:D16"/>
    <mergeCell ref="E16:F16"/>
    <mergeCell ref="H10:J10"/>
    <mergeCell ref="C13:J13"/>
    <mergeCell ref="B11:E11"/>
    <mergeCell ref="B15:J15"/>
    <mergeCell ref="B12:C12"/>
    <mergeCell ref="I11:J11"/>
    <mergeCell ref="C10:D10"/>
    <mergeCell ref="F10:G10"/>
    <mergeCell ref="B25:C25"/>
    <mergeCell ref="D25:E26"/>
    <mergeCell ref="H17:I17"/>
    <mergeCell ref="H18:I18"/>
    <mergeCell ref="B20:C20"/>
    <mergeCell ref="D22:E24"/>
    <mergeCell ref="B22:C24"/>
    <mergeCell ref="B21:C21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süleyman</dc:creator>
  <cp:keywords/>
  <dc:description/>
  <cp:lastModifiedBy>Windows Kullanıcısı</cp:lastModifiedBy>
  <cp:lastPrinted>2018-10-16T05:57:26Z</cp:lastPrinted>
  <dcterms:created xsi:type="dcterms:W3CDTF">2003-02-17T08:25:36Z</dcterms:created>
  <dcterms:modified xsi:type="dcterms:W3CDTF">2018-10-16T06:21:03Z</dcterms:modified>
  <cp:category/>
  <cp:version/>
  <cp:contentType/>
  <cp:contentStatus/>
</cp:coreProperties>
</file>